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45" windowWidth="10005" windowHeight="8730" activeTab="0"/>
  </bookViews>
  <sheets>
    <sheet name="sk. 20202021 k 31082021 zhutnen" sheetId="1" r:id="rId1"/>
  </sheets>
  <definedNames>
    <definedName name="_xlnm.Print_Area" localSheetId="0">'sk. 20202021 k 31082021 zhutnen'!$A$1:$R$129</definedName>
  </definedNames>
  <calcPr fullCalcOnLoad="1"/>
</workbook>
</file>

<file path=xl/sharedStrings.xml><?xml version="1.0" encoding="utf-8"?>
<sst xmlns="http://schemas.openxmlformats.org/spreadsheetml/2006/main" count="127" uniqueCount="126">
  <si>
    <t>Náklady spolu</t>
  </si>
  <si>
    <t xml:space="preserve"> sociálna výpomoc žiakom</t>
  </si>
  <si>
    <t>Rozdiel</t>
  </si>
  <si>
    <t xml:space="preserve"> poistenie</t>
  </si>
  <si>
    <t xml:space="preserve">   - večera - Thanksgiving day</t>
  </si>
  <si>
    <t xml:space="preserve">Čerpanie z vyzbieraných príspevkov </t>
  </si>
  <si>
    <t xml:space="preserve"> USA - lektori </t>
  </si>
  <si>
    <t xml:space="preserve">   - havarijné poistenie - auta (Škoda Octavia + Volkswagen)</t>
  </si>
  <si>
    <t xml:space="preserve">   - ubytovanie + energie (voda, elektrina, plyn)</t>
  </si>
  <si>
    <t xml:space="preserve">   - poistenie PC - techniky (notebooky, tablety k projektu)</t>
  </si>
  <si>
    <t xml:space="preserve"> ocenenia</t>
  </si>
  <si>
    <t xml:space="preserve"> nákup učebných pomôcok</t>
  </si>
  <si>
    <t xml:space="preserve"> kancelárske potreby, stroje</t>
  </si>
  <si>
    <t xml:space="preserve">   - iný typ výpomoci (štátnica,knihy)</t>
  </si>
  <si>
    <t>PREDPOKLADANÉ    V Y Z B I E R A N É    Č L E N S K É</t>
  </si>
  <si>
    <t>PREDPOKLADANÉ      N Á K L A D Y</t>
  </si>
  <si>
    <r>
      <t xml:space="preserve"> poplatky za súťaže žiakov  - </t>
    </r>
    <r>
      <rPr>
        <b/>
        <sz val="12"/>
        <color indexed="10"/>
        <rFont val="Arial Narrow CE"/>
        <family val="0"/>
      </rPr>
      <t>APE</t>
    </r>
  </si>
  <si>
    <r>
      <t xml:space="preserve"> poplatky za súťaže žiakov - </t>
    </r>
    <r>
      <rPr>
        <b/>
        <sz val="12"/>
        <color indexed="10"/>
        <rFont val="Arial Narrow CE"/>
        <family val="0"/>
      </rPr>
      <t>vedomostné súťaže</t>
    </r>
  </si>
  <si>
    <t xml:space="preserve"> poštovné</t>
  </si>
  <si>
    <t xml:space="preserve">   - vianočné listy do USA pre hosťovské rodiny a dobrovoľníkov</t>
  </si>
  <si>
    <t xml:space="preserve">   - cestovné náklady - účasť na zasadnutí žiackej rady</t>
  </si>
  <si>
    <t xml:space="preserve">   - napr. strava, ubytovanie</t>
  </si>
  <si>
    <t xml:space="preserve"> propagácia</t>
  </si>
  <si>
    <t xml:space="preserve"> PC - technika, internet, software, audio</t>
  </si>
  <si>
    <t xml:space="preserve"> knihy pre žiakov a učiteľov - rôzne</t>
  </si>
  <si>
    <t xml:space="preserve">   - Genius Logicus (34 žiakov)</t>
  </si>
  <si>
    <t xml:space="preserve">   - úrazové ročné poistenie žiakov  + zamestnancov - UNION</t>
  </si>
  <si>
    <t>zníženie členského (na zákl. žiadosti - 6 žiadostí)</t>
  </si>
  <si>
    <t>3. roč - plavecký - 500 €</t>
  </si>
  <si>
    <t>4. roč. - exkurzia Mařasko - 700 €</t>
  </si>
  <si>
    <t>1.roč</t>
  </si>
  <si>
    <t>2.roč</t>
  </si>
  <si>
    <t>3.roč</t>
  </si>
  <si>
    <t>4.roč</t>
  </si>
  <si>
    <t>5.roč</t>
  </si>
  <si>
    <t>Predpoklad              š.r. 2020 / 2021</t>
  </si>
  <si>
    <t>Nevyužité prostriedky z predchádzajúceho školského roku:</t>
  </si>
  <si>
    <r>
      <rPr>
        <b/>
        <sz val="10"/>
        <color indexed="49"/>
        <rFont val="Arial"/>
        <family val="2"/>
      </rPr>
      <t>tento rok +</t>
    </r>
    <r>
      <rPr>
        <b/>
        <sz val="10"/>
        <color indexed="10"/>
        <rFont val="Arial"/>
        <family val="2"/>
      </rPr>
      <t xml:space="preserve"> prenesené €</t>
    </r>
  </si>
  <si>
    <r>
      <t>800+</t>
    </r>
    <r>
      <rPr>
        <b/>
        <sz val="10"/>
        <color indexed="10"/>
        <rFont val="Arial"/>
        <family val="2"/>
      </rPr>
      <t>500</t>
    </r>
  </si>
  <si>
    <r>
      <t>800+</t>
    </r>
    <r>
      <rPr>
        <b/>
        <sz val="10"/>
        <color indexed="10"/>
        <rFont val="Arial"/>
        <family val="2"/>
      </rPr>
      <t>700</t>
    </r>
  </si>
  <si>
    <t>na úhradu nákladov na výchovu a vzdelávanie (členské )</t>
  </si>
  <si>
    <t xml:space="preserve">   - cestovné + ubytovanie + strava - učiteľ - veľtrh </t>
  </si>
  <si>
    <t>01.09.2020     31.12.2020</t>
  </si>
  <si>
    <r>
      <t>žiaci, ktorí platia členské = 195</t>
    </r>
    <r>
      <rPr>
        <sz val="11"/>
        <rFont val="Arial Narrow"/>
        <family val="2"/>
      </rPr>
      <t xml:space="preserve"> (3žiaci sú v zahraničí 50,-€/žiak, 192 členské 150,- €/žiak)</t>
    </r>
  </si>
  <si>
    <t>Prepočet skutoč. nákladov šk. roka na jedného žiaka a konkrétny ročník</t>
  </si>
  <si>
    <t>Počet žiakov na náklady</t>
  </si>
  <si>
    <t>Na 1 žiaka</t>
  </si>
  <si>
    <t>1. roč.</t>
  </si>
  <si>
    <t>2. roč.</t>
  </si>
  <si>
    <t>3. roč.</t>
  </si>
  <si>
    <t>4. roč.</t>
  </si>
  <si>
    <t>5. roč.</t>
  </si>
  <si>
    <t xml:space="preserve">   - Klokan (30 žiakov)</t>
  </si>
  <si>
    <r>
      <t xml:space="preserve">   - výroba propagačných materiálov, inzercia médiá </t>
    </r>
    <r>
      <rPr>
        <i/>
        <sz val="9"/>
        <rFont val="Arial Narrow CE"/>
        <family val="0"/>
      </rPr>
      <t>rimava.sk, BR,LC,ZV.24.sk</t>
    </r>
  </si>
  <si>
    <r>
      <t xml:space="preserve">   - online učeb.pomôcky - </t>
    </r>
    <r>
      <rPr>
        <i/>
        <sz val="9"/>
        <rFont val="Arial Narrow CE"/>
        <family val="0"/>
      </rPr>
      <t>lepšia geografia, virtuálna knižnica</t>
    </r>
  </si>
  <si>
    <r>
      <t xml:space="preserve">online vstupné na div. predstavenie </t>
    </r>
    <r>
      <rPr>
        <i/>
        <sz val="9"/>
        <rFont val="Arial Narrow CE"/>
        <family val="0"/>
      </rPr>
      <t>Ďeň učiteľov H. Pašiaková, Ľ. Petricová</t>
    </r>
  </si>
  <si>
    <t xml:space="preserve"> workshopy náklady - potraviny, kulisy, lektory</t>
  </si>
  <si>
    <t>stôl a stoličky školská šatňa</t>
  </si>
  <si>
    <t>rolety do PC učební 406,407</t>
  </si>
  <si>
    <t>náplň do sedacích vakov</t>
  </si>
  <si>
    <t xml:space="preserve"> slávnostné recepcie, akcie školy</t>
  </si>
  <si>
    <r>
      <t xml:space="preserve"> poplatky súvisace s činnosťou</t>
    </r>
    <r>
      <rPr>
        <b/>
        <sz val="12"/>
        <rFont val="Arial Narrow CE"/>
        <family val="0"/>
      </rPr>
      <t xml:space="preserve"> žiackej rady</t>
    </r>
  </si>
  <si>
    <t xml:space="preserve">   - tréning pre členov žiackej rady - účasť</t>
  </si>
  <si>
    <t xml:space="preserve"> maturity (strava + ubytovanie) </t>
  </si>
  <si>
    <r>
      <t xml:space="preserve"> toaletné potreby žiakov</t>
    </r>
    <r>
      <rPr>
        <b/>
        <sz val="9"/>
        <rFont val="Arial Narrow CE"/>
        <family val="0"/>
      </rPr>
      <t xml:space="preserve"> (WC-papier, mydlo, vôňa,utierky,dávkovače)</t>
    </r>
  </si>
  <si>
    <t xml:space="preserve"> ostatné neplánované výdaje</t>
  </si>
  <si>
    <t xml:space="preserve"> iné plánované výdaje</t>
  </si>
  <si>
    <t xml:space="preserve">   - náklady - Online Exkurzia Sereď - Holokaust 4.roč.workshop 03/2021</t>
  </si>
  <si>
    <t xml:space="preserve">   - náklady - Mental Healt Day workshop 04/2021</t>
  </si>
  <si>
    <t xml:space="preserve">  - spoluúčasť k schválenému projektu Telekom - IKT projekt mikro:bit</t>
  </si>
  <si>
    <r>
      <t xml:space="preserve">školenie financovanie a účtovníctvo Rodičovského združenia - </t>
    </r>
    <r>
      <rPr>
        <i/>
        <sz val="9"/>
        <rFont val="Arial Narrow CE"/>
        <family val="0"/>
      </rPr>
      <t>hospodárka RZ</t>
    </r>
  </si>
  <si>
    <t xml:space="preserve"> - ročný poplatok - balíček podpory CISCO akadémia</t>
  </si>
  <si>
    <t>finančná podpora vzdelávacích aktivít v ročníku, prípadne výletov</t>
  </si>
  <si>
    <t>Vypracovala: Z.Smitalová</t>
  </si>
  <si>
    <t xml:space="preserve"> finančná podpora žiakov - exkurzie, kurzy, výlety </t>
  </si>
  <si>
    <r>
      <t xml:space="preserve">  - podpora vzdelávacích aktivít  1 roč.</t>
    </r>
    <r>
      <rPr>
        <i/>
        <sz val="11"/>
        <color indexed="53"/>
        <rFont val="Arial Narrow CE"/>
        <family val="0"/>
      </rPr>
      <t>- prenos do nového šk. roku</t>
    </r>
  </si>
  <si>
    <r>
      <t xml:space="preserve">  - podpora vzdelávacích aktivít  2 roč.-</t>
    </r>
    <r>
      <rPr>
        <i/>
        <sz val="11"/>
        <color indexed="53"/>
        <rFont val="Arial Narrow CE"/>
        <family val="0"/>
      </rPr>
      <t xml:space="preserve"> prenos do nového šk. roku</t>
    </r>
  </si>
  <si>
    <r>
      <t xml:space="preserve">  - podpora vzdelávacích aktivít  3 roč.- </t>
    </r>
    <r>
      <rPr>
        <i/>
        <sz val="11"/>
        <color indexed="53"/>
        <rFont val="Arial Narrow CE"/>
        <family val="0"/>
      </rPr>
      <t>prenos do nového šk. roku</t>
    </r>
  </si>
  <si>
    <r>
      <t xml:space="preserve">  - podpora vzdelávacích aktivít  4 roč.</t>
    </r>
    <r>
      <rPr>
        <i/>
        <sz val="11"/>
        <color indexed="53"/>
        <rFont val="Arial Narrow CE"/>
        <family val="0"/>
      </rPr>
      <t>- prenos do nového šk. roku</t>
    </r>
  </si>
  <si>
    <r>
      <t xml:space="preserve">  - podpora vzdelávacích aktivít  5 roč.- </t>
    </r>
    <r>
      <rPr>
        <i/>
        <sz val="11"/>
        <color indexed="53"/>
        <rFont val="Arial Narrow CE"/>
        <family val="0"/>
      </rPr>
      <t>finančné vyrovnanie pri graduation</t>
    </r>
  </si>
  <si>
    <t xml:space="preserve">   - cestovné + ubytovanie + strava - žiaci - veľtrh (peňažné poukážky aktívny členovia 10 ks)</t>
  </si>
  <si>
    <r>
      <t xml:space="preserve">   - ročný - registračný poplatok - APE </t>
    </r>
    <r>
      <rPr>
        <i/>
        <sz val="9"/>
        <rFont val="Arial Narrow CE"/>
        <family val="0"/>
      </rPr>
      <t>+ učebnica APE + finančná gramot.</t>
    </r>
  </si>
  <si>
    <t xml:space="preserve">   - EXPERT (14 žiakov) </t>
  </si>
  <si>
    <t xml:space="preserve">   - Ekonomická olympiáda učiteľ + žiak</t>
  </si>
  <si>
    <r>
      <t xml:space="preserve">   - účasť v projekte Školy, ktoré menia svet - </t>
    </r>
    <r>
      <rPr>
        <i/>
        <sz val="8"/>
        <rFont val="Arial Narrow CE"/>
        <family val="0"/>
      </rPr>
      <t xml:space="preserve">účastnícky poplatok, školenia, tréningy </t>
    </r>
  </si>
  <si>
    <r>
      <t xml:space="preserve">   - matury (dosky na vysvedčenie,</t>
    </r>
    <r>
      <rPr>
        <i/>
        <sz val="11"/>
        <rFont val="Arial Narrow CE"/>
        <family val="0"/>
      </rPr>
      <t>rúška EGT)</t>
    </r>
  </si>
  <si>
    <r>
      <t xml:space="preserve">   - čaša vína </t>
    </r>
    <r>
      <rPr>
        <i/>
        <sz val="11"/>
        <rFont val="Arial Narrow CE"/>
        <family val="0"/>
      </rPr>
      <t>(výzdoba kostol, videozáznam kameraman, obed hostia)</t>
    </r>
  </si>
  <si>
    <t xml:space="preserve"> tankovanie do auta - žiaci rôzne súťaže </t>
  </si>
  <si>
    <t xml:space="preserve">   - náklady - Memoriál p. Šóšika 09/2020, štítky na pohár</t>
  </si>
  <si>
    <r>
      <t xml:space="preserve">   - AsC agenda - upgrade </t>
    </r>
    <r>
      <rPr>
        <i/>
        <sz val="11"/>
        <rFont val="Arial Narrow CE"/>
        <family val="0"/>
      </rPr>
      <t>pravidelný ročný poplatok</t>
    </r>
  </si>
  <si>
    <r>
      <t xml:space="preserve">   - kamery  a PC technika na prenos vyučovania</t>
    </r>
    <r>
      <rPr>
        <i/>
        <sz val="11"/>
        <color indexed="40"/>
        <rFont val="Arial Narrow CE"/>
        <family val="0"/>
      </rPr>
      <t xml:space="preserve"> </t>
    </r>
  </si>
  <si>
    <t xml:space="preserve"> časopisy  (Rozmer, Ev. Východ, Ev. posol)</t>
  </si>
  <si>
    <r>
      <t xml:space="preserve">   - iné učebné pomôcky - </t>
    </r>
    <r>
      <rPr>
        <i/>
        <sz val="9"/>
        <rFont val="Arial Narrow CE"/>
        <family val="0"/>
      </rPr>
      <t xml:space="preserve">mikrofón firma APE (natáčanie podcastov) </t>
    </r>
  </si>
  <si>
    <t xml:space="preserve">   - oprava a údržba kancelárskych strojov  </t>
  </si>
  <si>
    <t xml:space="preserve">  - vecný dar - darčekové poukážky (5 roč 22 ks + 1-4 ročník 70 ks)</t>
  </si>
  <si>
    <r>
      <t xml:space="preserve">  - vecný dar - plaketa Laudatio Industrie 4</t>
    </r>
    <r>
      <rPr>
        <i/>
        <sz val="9"/>
        <rFont val="Arial Narrow CE"/>
        <family val="0"/>
      </rPr>
      <t>x</t>
    </r>
  </si>
  <si>
    <r>
      <t xml:space="preserve">  - finančné ocenenie -Laudatio Industrie 4 </t>
    </r>
    <r>
      <rPr>
        <i/>
        <sz val="11"/>
        <rFont val="Arial Narrow CE"/>
        <family val="0"/>
      </rPr>
      <t>x 150</t>
    </r>
  </si>
  <si>
    <r>
      <t xml:space="preserve">  - vecný dar - vnútorné sútaže škola- </t>
    </r>
    <r>
      <rPr>
        <i/>
        <sz val="9"/>
        <rFont val="Arial Narrow CE"/>
        <family val="0"/>
      </rPr>
      <t>Ďeň jazykov, šk. časopis, Elektroodpad</t>
    </r>
  </si>
  <si>
    <r>
      <t xml:space="preserve">   - iné - </t>
    </r>
    <r>
      <rPr>
        <i/>
        <sz val="9"/>
        <rFont val="Arial Narrow CE"/>
        <family val="0"/>
      </rPr>
      <t xml:space="preserve">napomenutia, knihy, 1/2 roč. vysvedčenia, potvrdenia, ocenenia DoFe... </t>
    </r>
  </si>
  <si>
    <r>
      <t xml:space="preserve">počet žiakov skutočný = 195/192 </t>
    </r>
    <r>
      <rPr>
        <sz val="8"/>
        <rFont val="Arial Narrow"/>
        <family val="2"/>
      </rPr>
      <t xml:space="preserve">(počas šk. roka 4 žiačky prestúpili a 1 prišla k nám študovať) </t>
    </r>
  </si>
  <si>
    <t xml:space="preserve">počas šk. roka 4 žiačky prestúpili a 1 prišla k nám študovať(prepočet počas roka) </t>
  </si>
  <si>
    <t>01.01.2021   31.08.2021</t>
  </si>
  <si>
    <r>
      <t xml:space="preserve">   - drobná spotreba PC-techniky, súčias.na opr. PC, opravy PC </t>
    </r>
    <r>
      <rPr>
        <i/>
        <sz val="9"/>
        <rFont val="Arial Narrow CE"/>
        <family val="0"/>
      </rPr>
      <t>(káble, adaptéry, baterka NB, peromyš., záložný zdroj, redukcie.</t>
    </r>
    <r>
      <rPr>
        <i/>
        <sz val="11"/>
        <color indexed="40"/>
        <rFont val="Arial Narrow CE"/>
        <family val="0"/>
      </rPr>
      <t>.</t>
    </r>
  </si>
  <si>
    <t xml:space="preserve">   - kolky na USA-lektorov + preklady, overenie podpisov</t>
  </si>
  <si>
    <r>
      <t xml:space="preserve">   - iné - náklady na Christmas story 1 roč.jún 2021</t>
    </r>
    <r>
      <rPr>
        <i/>
        <sz val="10"/>
        <rFont val="Arial Narrow CE"/>
        <family val="0"/>
      </rPr>
      <t>, Inoškola</t>
    </r>
  </si>
  <si>
    <t xml:space="preserve">   - doplnenie zariadenia bytu - riad, hlavica do sprchy</t>
  </si>
  <si>
    <t xml:space="preserve">   - lekárske prehliadky USA-lektorov</t>
  </si>
  <si>
    <t xml:space="preserve"> bankové poplatky </t>
  </si>
  <si>
    <t xml:space="preserve"> študentský ples </t>
  </si>
  <si>
    <t xml:space="preserve">   - internet - PMXnet (škola,byt USA), webhosting</t>
  </si>
  <si>
    <t xml:space="preserve">   - knihy - do knižnice alebo do skladu</t>
  </si>
  <si>
    <r>
      <t xml:space="preserve">   - knihy alebo učebnice pre učiteľov - </t>
    </r>
    <r>
      <rPr>
        <i/>
        <sz val="9"/>
        <rFont val="Arial Narrow CE"/>
        <family val="0"/>
      </rPr>
      <t xml:space="preserve">RUJ - Kniha testov, Snova klas </t>
    </r>
  </si>
  <si>
    <r>
      <t xml:space="preserve">   - učebnice pre žiakov  </t>
    </r>
    <r>
      <rPr>
        <i/>
        <sz val="9"/>
        <rFont val="Arial Narrow CE"/>
        <family val="0"/>
      </rPr>
      <t xml:space="preserve">Sem. Z MAT </t>
    </r>
  </si>
  <si>
    <t xml:space="preserve">   - chemikálie na pokusy</t>
  </si>
  <si>
    <r>
      <t xml:space="preserve">   - nákup kancelárskych potrieb </t>
    </r>
    <r>
      <rPr>
        <i/>
        <sz val="9"/>
        <rFont val="Arial Narrow CE"/>
        <family val="0"/>
      </rPr>
      <t xml:space="preserve">(papier,šanóny,toner,fixy,lep.pásky, perá, tabuľová fólia) </t>
    </r>
  </si>
  <si>
    <r>
      <t xml:space="preserve"> - technické zariadenia na prenos vyučovania - </t>
    </r>
    <r>
      <rPr>
        <i/>
        <sz val="9"/>
        <rFont val="Arial Narrow CE"/>
        <family val="0"/>
      </rPr>
      <t>notebooky 10ks</t>
    </r>
  </si>
  <si>
    <t xml:space="preserve"> - ročný členský príspevok DofE+ expedície DofE</t>
  </si>
  <si>
    <t>minuté k 31.08.2021</t>
  </si>
  <si>
    <r>
      <t xml:space="preserve">   - športové pomôcky - </t>
    </r>
    <r>
      <rPr>
        <i/>
        <sz val="9"/>
        <rFont val="Arial Narrow CE"/>
        <family val="0"/>
      </rPr>
      <t>kartuše plyn</t>
    </r>
  </si>
  <si>
    <t>Skutočnosť             š.r. 2020/ 2021           k 31.08.2021</t>
  </si>
  <si>
    <t>K 31.08.2021 nezaplatili členské ešte 2 žiačky spolu vo výške 270,00 €                                                                                         Vrátené v hotovosti členské žiakom 5. ročníka, 42 žiakov  20,00 € / osoba</t>
  </si>
  <si>
    <t>k 31.8.2021</t>
  </si>
  <si>
    <t>Dňa: 28.09.2021</t>
  </si>
  <si>
    <r>
      <t xml:space="preserve">  - </t>
    </r>
    <r>
      <rPr>
        <i/>
        <sz val="11"/>
        <rFont val="Arial Narrow CE"/>
        <family val="0"/>
      </rPr>
      <t>ocenenie - za dochádzku</t>
    </r>
    <r>
      <rPr>
        <i/>
        <sz val="10"/>
        <rFont val="Arial Narrow CE"/>
        <family val="2"/>
      </rPr>
      <t xml:space="preserve"> (podľa rozhodnutia pedag. rady) +</t>
    </r>
    <r>
      <rPr>
        <i/>
        <sz val="10"/>
        <color indexed="10"/>
        <rFont val="Arial Narrow CE"/>
        <family val="2"/>
      </rPr>
      <t xml:space="preserve"> </t>
    </r>
    <r>
      <rPr>
        <i/>
        <sz val="10"/>
        <rFont val="Arial Narrow CE"/>
        <family val="2"/>
      </rPr>
      <t xml:space="preserve">bodovací systém  </t>
    </r>
    <r>
      <rPr>
        <i/>
        <sz val="10"/>
        <color indexed="49"/>
        <rFont val="Arial Narrow CE"/>
        <family val="0"/>
      </rPr>
      <t>1.miesto zrealizované až v sept. 2021, ale dané ešte do šk. roku 20/21</t>
    </r>
  </si>
  <si>
    <t>Aktualizované k 31.08.2021</t>
  </si>
  <si>
    <t>Rozdiel -  manko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</si>
</sst>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\ &quot;Sk&quot;"/>
    <numFmt numFmtId="178" formatCode="#,##0.00\ &quot;Sk&quot;"/>
    <numFmt numFmtId="179" formatCode="#,##0.0\ &quot;Sk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 CE"/>
      <family val="2"/>
    </font>
    <font>
      <b/>
      <sz val="12"/>
      <name val="Arial Narrow CE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sz val="10"/>
      <name val="Arial Narrow"/>
      <family val="2"/>
    </font>
    <font>
      <b/>
      <sz val="12"/>
      <color indexed="10"/>
      <name val="Arial Narrow CE"/>
      <family val="0"/>
    </font>
    <font>
      <b/>
      <i/>
      <sz val="11"/>
      <name val="Arial Narrow CE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i/>
      <sz val="10"/>
      <name val="Arial Narrow CE"/>
      <family val="2"/>
    </font>
    <font>
      <i/>
      <sz val="10"/>
      <color indexed="10"/>
      <name val="Arial Narrow CE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9"/>
      <name val="Arial Narrow CE"/>
      <family val="0"/>
    </font>
    <font>
      <i/>
      <sz val="8"/>
      <name val="Arial Narrow CE"/>
      <family val="0"/>
    </font>
    <font>
      <i/>
      <sz val="11"/>
      <name val="Arial"/>
      <family val="2"/>
    </font>
    <font>
      <b/>
      <sz val="9"/>
      <name val="Arial Narrow CE"/>
      <family val="0"/>
    </font>
    <font>
      <i/>
      <sz val="11"/>
      <color indexed="40"/>
      <name val="Arial Narrow CE"/>
      <family val="0"/>
    </font>
    <font>
      <i/>
      <sz val="11"/>
      <color indexed="53"/>
      <name val="Arial Narrow CE"/>
      <family val="0"/>
    </font>
    <font>
      <i/>
      <sz val="12"/>
      <name val="Arial Narrow CE"/>
      <family val="0"/>
    </font>
    <font>
      <i/>
      <sz val="10"/>
      <color indexed="49"/>
      <name val="Arial Narro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i/>
      <sz val="11"/>
      <color indexed="10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sz val="12"/>
      <color rgb="FFFF0000"/>
      <name val="Arial Narrow"/>
      <family val="2"/>
    </font>
    <font>
      <i/>
      <sz val="11"/>
      <color rgb="FFFF0000"/>
      <name val="Arial Narrow CE"/>
      <family val="2"/>
    </font>
    <font>
      <i/>
      <sz val="11"/>
      <color theme="5"/>
      <name val="Arial Narrow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theme="2" tint="-0.4999699890613556"/>
      </top>
      <bottom style="hair">
        <color theme="2" tint="-0.49996998906135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theme="2" tint="-0.24997000396251678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thin"/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thin"/>
      <top>
        <color indexed="63"/>
      </top>
      <bottom style="hair">
        <color theme="1" tint="0.34999001026153564"/>
      </bottom>
    </border>
    <border>
      <left style="thin"/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thin"/>
      <top style="hair">
        <color theme="1" tint="0.34999001026153564"/>
      </top>
      <bottom style="hair">
        <color theme="1" tint="0.34999001026153564"/>
      </bottom>
    </border>
    <border>
      <left style="thin"/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thin"/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theme="1" tint="0.34999001026153564"/>
      </right>
      <top style="hair"/>
      <bottom style="thin"/>
    </border>
    <border>
      <left style="hair">
        <color theme="1" tint="0.34999001026153564"/>
      </left>
      <right style="hair">
        <color theme="1" tint="0.34999001026153564"/>
      </right>
      <top style="hair"/>
      <bottom style="thin"/>
    </border>
    <border>
      <left style="hair">
        <color theme="1" tint="0.34999001026153564"/>
      </left>
      <right style="thin"/>
      <top style="hair">
        <color theme="1" tint="0.34999001026153564"/>
      </top>
      <bottom style="hair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>
        <color theme="1" tint="0.34999001026153564"/>
      </right>
      <top style="hair">
        <color theme="1" tint="0.34999001026153564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0" fillId="34" borderId="15" xfId="0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12" fillId="34" borderId="12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13" fillId="34" borderId="12" xfId="0" applyNumberFormat="1" applyFont="1" applyFill="1" applyBorder="1" applyAlignment="1">
      <alignment/>
    </xf>
    <xf numFmtId="3" fontId="12" fillId="34" borderId="0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13" fillId="34" borderId="17" xfId="0" applyNumberFormat="1" applyFont="1" applyFill="1" applyBorder="1" applyAlignment="1">
      <alignment/>
    </xf>
    <xf numFmtId="3" fontId="14" fillId="34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34" borderId="19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0" borderId="0" xfId="0" applyFont="1" applyAlignment="1">
      <alignment horizontal="center"/>
    </xf>
    <xf numFmtId="0" fontId="70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/>
    </xf>
    <xf numFmtId="0" fontId="10" fillId="36" borderId="20" xfId="0" applyFont="1" applyFill="1" applyBorder="1" applyAlignment="1">
      <alignment/>
    </xf>
    <xf numFmtId="4" fontId="10" fillId="33" borderId="21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2" fontId="2" fillId="3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/>
    </xf>
    <xf numFmtId="4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2" fontId="1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/>
    </xf>
    <xf numFmtId="4" fontId="0" fillId="36" borderId="0" xfId="0" applyNumberForma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11" fillId="34" borderId="22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 horizontal="right"/>
    </xf>
    <xf numFmtId="4" fontId="10" fillId="34" borderId="23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10" fillId="34" borderId="24" xfId="0" applyNumberFormat="1" applyFont="1" applyFill="1" applyBorder="1" applyAlignment="1">
      <alignment/>
    </xf>
    <xf numFmtId="4" fontId="10" fillId="0" borderId="24" xfId="0" applyNumberFormat="1" applyFont="1" applyBorder="1" applyAlignment="1">
      <alignment/>
    </xf>
    <xf numFmtId="4" fontId="11" fillId="34" borderId="23" xfId="0" applyNumberFormat="1" applyFont="1" applyFill="1" applyBorder="1" applyAlignment="1">
      <alignment/>
    </xf>
    <xf numFmtId="4" fontId="11" fillId="34" borderId="2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 horizontal="right"/>
    </xf>
    <xf numFmtId="0" fontId="10" fillId="33" borderId="25" xfId="0" applyFont="1" applyFill="1" applyBorder="1" applyAlignment="1">
      <alignment/>
    </xf>
    <xf numFmtId="4" fontId="10" fillId="35" borderId="26" xfId="0" applyNumberFormat="1" applyFont="1" applyFill="1" applyBorder="1" applyAlignment="1">
      <alignment/>
    </xf>
    <xf numFmtId="0" fontId="10" fillId="33" borderId="27" xfId="0" applyFont="1" applyFill="1" applyBorder="1" applyAlignment="1">
      <alignment/>
    </xf>
    <xf numFmtId="4" fontId="10" fillId="35" borderId="28" xfId="0" applyNumberFormat="1" applyFont="1" applyFill="1" applyBorder="1" applyAlignment="1">
      <alignment/>
    </xf>
    <xf numFmtId="0" fontId="10" fillId="33" borderId="29" xfId="0" applyFont="1" applyFill="1" applyBorder="1" applyAlignment="1">
      <alignment/>
    </xf>
    <xf numFmtId="4" fontId="10" fillId="35" borderId="30" xfId="0" applyNumberFormat="1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0" fillId="33" borderId="25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29" xfId="0" applyFont="1" applyFill="1" applyBorder="1" applyAlignment="1">
      <alignment vertical="center" wrapText="1"/>
    </xf>
    <xf numFmtId="4" fontId="11" fillId="34" borderId="30" xfId="0" applyNumberFormat="1" applyFont="1" applyFill="1" applyBorder="1" applyAlignment="1">
      <alignment/>
    </xf>
    <xf numFmtId="0" fontId="10" fillId="33" borderId="25" xfId="0" applyFont="1" applyFill="1" applyBorder="1" applyAlignment="1">
      <alignment horizontal="left"/>
    </xf>
    <xf numFmtId="4" fontId="10" fillId="35" borderId="26" xfId="0" applyNumberFormat="1" applyFont="1" applyFill="1" applyBorder="1" applyAlignment="1">
      <alignment horizontal="right"/>
    </xf>
    <xf numFmtId="0" fontId="10" fillId="33" borderId="27" xfId="0" applyFont="1" applyFill="1" applyBorder="1" applyAlignment="1">
      <alignment horizontal="left"/>
    </xf>
    <xf numFmtId="4" fontId="10" fillId="35" borderId="28" xfId="0" applyNumberFormat="1" applyFont="1" applyFill="1" applyBorder="1" applyAlignment="1">
      <alignment horizontal="right"/>
    </xf>
    <xf numFmtId="4" fontId="10" fillId="34" borderId="3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1" fillId="34" borderId="20" xfId="0" applyNumberFormat="1" applyFont="1" applyFill="1" applyBorder="1" applyAlignment="1">
      <alignment/>
    </xf>
    <xf numFmtId="0" fontId="10" fillId="33" borderId="25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39" borderId="10" xfId="0" applyNumberFormat="1" applyFill="1" applyBorder="1" applyAlignment="1">
      <alignment/>
    </xf>
    <xf numFmtId="2" fontId="6" fillId="34" borderId="15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0" fillId="39" borderId="23" xfId="0" applyNumberFormat="1" applyFill="1" applyBorder="1" applyAlignment="1">
      <alignment/>
    </xf>
    <xf numFmtId="2" fontId="0" fillId="39" borderId="24" xfId="0" applyNumberFormat="1" applyFill="1" applyBorder="1" applyAlignment="1">
      <alignment/>
    </xf>
    <xf numFmtId="2" fontId="11" fillId="0" borderId="10" xfId="0" applyNumberFormat="1" applyFont="1" applyFill="1" applyBorder="1" applyAlignment="1">
      <alignment vertical="center" wrapText="1"/>
    </xf>
    <xf numFmtId="2" fontId="11" fillId="34" borderId="10" xfId="0" applyNumberFormat="1" applyFont="1" applyFill="1" applyBorder="1" applyAlignment="1">
      <alignment vertical="center" wrapText="1"/>
    </xf>
    <xf numFmtId="2" fontId="11" fillId="34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39" borderId="23" xfId="0" applyNumberFormat="1" applyFont="1" applyFill="1" applyBorder="1" applyAlignment="1">
      <alignment/>
    </xf>
    <xf numFmtId="2" fontId="10" fillId="39" borderId="22" xfId="0" applyNumberFormat="1" applyFont="1" applyFill="1" applyBorder="1" applyAlignment="1">
      <alignment/>
    </xf>
    <xf numFmtId="2" fontId="27" fillId="39" borderId="22" xfId="0" applyNumberFormat="1" applyFont="1" applyFill="1" applyBorder="1" applyAlignment="1">
      <alignment/>
    </xf>
    <xf numFmtId="2" fontId="12" fillId="34" borderId="32" xfId="0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2" fontId="0" fillId="0" borderId="18" xfId="0" applyNumberFormat="1" applyBorder="1" applyAlignment="1">
      <alignment/>
    </xf>
    <xf numFmtId="2" fontId="27" fillId="39" borderId="23" xfId="0" applyNumberFormat="1" applyFont="1" applyFill="1" applyBorder="1" applyAlignment="1">
      <alignment/>
    </xf>
    <xf numFmtId="2" fontId="27" fillId="39" borderId="24" xfId="0" applyNumberFormat="1" applyFont="1" applyFill="1" applyBorder="1" applyAlignment="1">
      <alignment/>
    </xf>
    <xf numFmtId="2" fontId="27" fillId="39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35" borderId="16" xfId="0" applyNumberFormat="1" applyFont="1" applyFill="1" applyBorder="1" applyAlignment="1">
      <alignment/>
    </xf>
    <xf numFmtId="0" fontId="10" fillId="33" borderId="33" xfId="0" applyFont="1" applyFill="1" applyBorder="1" applyAlignment="1">
      <alignment vertical="center" wrapText="1"/>
    </xf>
    <xf numFmtId="4" fontId="10" fillId="0" borderId="23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20" fillId="33" borderId="27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4" fontId="12" fillId="40" borderId="10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10" fillId="33" borderId="27" xfId="0" applyFont="1" applyFill="1" applyBorder="1" applyAlignment="1">
      <alignment wrapText="1"/>
    </xf>
    <xf numFmtId="0" fontId="10" fillId="33" borderId="34" xfId="0" applyFont="1" applyFill="1" applyBorder="1" applyAlignment="1">
      <alignment/>
    </xf>
    <xf numFmtId="2" fontId="0" fillId="39" borderId="35" xfId="0" applyNumberFormat="1" applyFill="1" applyBorder="1" applyAlignment="1">
      <alignment/>
    </xf>
    <xf numFmtId="4" fontId="10" fillId="0" borderId="35" xfId="0" applyNumberFormat="1" applyFont="1" applyBorder="1" applyAlignment="1">
      <alignment/>
    </xf>
    <xf numFmtId="4" fontId="10" fillId="35" borderId="36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37" xfId="0" applyFont="1" applyFill="1" applyBorder="1" applyAlignment="1">
      <alignment/>
    </xf>
    <xf numFmtId="4" fontId="12" fillId="34" borderId="38" xfId="0" applyNumberFormat="1" applyFont="1" applyFill="1" applyBorder="1" applyAlignment="1">
      <alignment/>
    </xf>
    <xf numFmtId="4" fontId="12" fillId="34" borderId="39" xfId="0" applyNumberFormat="1" applyFont="1" applyFill="1" applyBorder="1" applyAlignment="1">
      <alignment/>
    </xf>
    <xf numFmtId="4" fontId="0" fillId="34" borderId="31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3" fontId="0" fillId="34" borderId="40" xfId="0" applyNumberFormat="1" applyFill="1" applyBorder="1" applyAlignment="1">
      <alignment/>
    </xf>
    <xf numFmtId="0" fontId="10" fillId="33" borderId="27" xfId="0" applyFont="1" applyFill="1" applyBorder="1" applyAlignment="1">
      <alignment horizontal="left" wrapText="1"/>
    </xf>
    <xf numFmtId="0" fontId="10" fillId="33" borderId="41" xfId="0" applyFont="1" applyFill="1" applyBorder="1" applyAlignment="1">
      <alignment/>
    </xf>
    <xf numFmtId="2" fontId="27" fillId="39" borderId="42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0" fontId="10" fillId="33" borderId="41" xfId="0" applyFont="1" applyFill="1" applyBorder="1" applyAlignment="1">
      <alignment vertical="center" wrapText="1"/>
    </xf>
    <xf numFmtId="2" fontId="27" fillId="39" borderId="43" xfId="0" applyNumberFormat="1" applyFont="1" applyFill="1" applyBorder="1" applyAlignment="1">
      <alignment/>
    </xf>
    <xf numFmtId="4" fontId="10" fillId="35" borderId="44" xfId="0" applyNumberFormat="1" applyFont="1" applyFill="1" applyBorder="1" applyAlignment="1">
      <alignment/>
    </xf>
    <xf numFmtId="0" fontId="10" fillId="33" borderId="4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14" fillId="40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0" xfId="0" applyFill="1" applyBorder="1" applyAlignment="1">
      <alignment horizontal="center"/>
    </xf>
    <xf numFmtId="4" fontId="12" fillId="0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12" fillId="34" borderId="3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4" fontId="6" fillId="35" borderId="15" xfId="0" applyNumberFormat="1" applyFont="1" applyFill="1" applyBorder="1" applyAlignment="1">
      <alignment/>
    </xf>
    <xf numFmtId="2" fontId="71" fillId="0" borderId="15" xfId="0" applyNumberFormat="1" applyFont="1" applyFill="1" applyBorder="1" applyAlignment="1">
      <alignment/>
    </xf>
    <xf numFmtId="4" fontId="73" fillId="34" borderId="15" xfId="0" applyNumberFormat="1" applyFont="1" applyFill="1" applyBorder="1" applyAlignment="1">
      <alignment/>
    </xf>
    <xf numFmtId="4" fontId="73" fillId="0" borderId="15" xfId="0" applyNumberFormat="1" applyFont="1" applyBorder="1" applyAlignment="1">
      <alignment/>
    </xf>
    <xf numFmtId="4" fontId="74" fillId="0" borderId="22" xfId="0" applyNumberFormat="1" applyFont="1" applyBorder="1" applyAlignment="1">
      <alignment/>
    </xf>
    <xf numFmtId="0" fontId="23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31" fillId="34" borderId="23" xfId="0" applyNumberFormat="1" applyFont="1" applyFill="1" applyBorder="1" applyAlignment="1">
      <alignment/>
    </xf>
    <xf numFmtId="4" fontId="31" fillId="34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74" fillId="34" borderId="23" xfId="0" applyNumberFormat="1" applyFont="1" applyFill="1" applyBorder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4" fontId="75" fillId="0" borderId="23" xfId="0" applyNumberFormat="1" applyFont="1" applyBorder="1" applyAlignment="1">
      <alignment/>
    </xf>
    <xf numFmtId="4" fontId="75" fillId="0" borderId="22" xfId="0" applyNumberFormat="1" applyFont="1" applyBorder="1" applyAlignment="1">
      <alignment/>
    </xf>
    <xf numFmtId="0" fontId="73" fillId="0" borderId="15" xfId="0" applyFont="1" applyFill="1" applyBorder="1" applyAlignment="1">
      <alignment wrapText="1"/>
    </xf>
    <xf numFmtId="4" fontId="75" fillId="34" borderId="2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17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zoomScale="90" zoomScaleNormal="90" workbookViewId="0" topLeftCell="A112">
      <selection activeCell="A133" sqref="A133"/>
    </sheetView>
  </sheetViews>
  <sheetFormatPr defaultColWidth="9.140625" defaultRowHeight="12.75"/>
  <cols>
    <col min="1" max="1" width="72.140625" style="0" customWidth="1"/>
    <col min="2" max="2" width="15.7109375" style="128" customWidth="1"/>
    <col min="3" max="3" width="15.7109375" style="0" customWidth="1"/>
    <col min="4" max="4" width="11.00390625" style="0" hidden="1" customWidth="1"/>
    <col min="5" max="5" width="11.421875" style="0" hidden="1" customWidth="1"/>
    <col min="6" max="6" width="15.7109375" style="0" customWidth="1"/>
    <col min="7" max="7" width="5.28125" style="0" customWidth="1"/>
    <col min="8" max="8" width="8.00390625" style="0" hidden="1" customWidth="1"/>
    <col min="9" max="9" width="8.28125" style="0" hidden="1" customWidth="1"/>
    <col min="10" max="10" width="5.57421875" style="0" hidden="1" customWidth="1"/>
    <col min="11" max="15" width="8.00390625" style="0" hidden="1" customWidth="1"/>
    <col min="16" max="16" width="25.57421875" style="0" hidden="1" customWidth="1"/>
    <col min="17" max="17" width="6.421875" style="31" hidden="1" customWidth="1"/>
    <col min="18" max="18" width="23.140625" style="31" hidden="1" customWidth="1"/>
  </cols>
  <sheetData>
    <row r="1" spans="1:6" ht="15">
      <c r="A1" s="213" t="s">
        <v>5</v>
      </c>
      <c r="B1" s="213"/>
      <c r="C1" s="40"/>
      <c r="D1" s="40"/>
      <c r="E1" s="40"/>
      <c r="F1" s="40"/>
    </row>
    <row r="2" spans="1:6" ht="15">
      <c r="A2" s="213" t="s">
        <v>40</v>
      </c>
      <c r="B2" s="213"/>
      <c r="C2" s="40"/>
      <c r="D2" s="40"/>
      <c r="E2" s="40"/>
      <c r="F2" s="40"/>
    </row>
    <row r="3" spans="1:6" ht="15">
      <c r="A3" s="214" t="s">
        <v>124</v>
      </c>
      <c r="B3" s="214"/>
      <c r="C3" s="40"/>
      <c r="D3" s="40"/>
      <c r="E3" s="40"/>
      <c r="F3" s="40"/>
    </row>
    <row r="4" spans="1:3" ht="11.25" customHeight="1">
      <c r="A4" s="213"/>
      <c r="B4" s="213"/>
      <c r="C4" s="5"/>
    </row>
    <row r="5" ht="14.25" customHeight="1"/>
    <row r="6" spans="1:6" ht="54.75" customHeight="1">
      <c r="A6" s="27"/>
      <c r="B6" s="129" t="s">
        <v>35</v>
      </c>
      <c r="C6" s="13" t="s">
        <v>119</v>
      </c>
      <c r="D6" s="59" t="s">
        <v>42</v>
      </c>
      <c r="E6" s="59" t="s">
        <v>101</v>
      </c>
      <c r="F6" s="28" t="s">
        <v>2</v>
      </c>
    </row>
    <row r="7" spans="1:8" ht="3" customHeight="1">
      <c r="A7" s="27"/>
      <c r="B7" s="130"/>
      <c r="C7" s="14"/>
      <c r="D7" s="1"/>
      <c r="E7" s="1"/>
      <c r="F7" s="7"/>
      <c r="H7" s="60"/>
    </row>
    <row r="8" spans="1:18" s="2" customFormat="1" ht="15.75">
      <c r="A8" s="44" t="s">
        <v>14</v>
      </c>
      <c r="B8" s="131">
        <f>SUM(B10-B11-B12)</f>
        <v>28440</v>
      </c>
      <c r="C8" s="45">
        <f>D8+E8</f>
        <v>28005</v>
      </c>
      <c r="D8" s="45">
        <f>D10-D11</f>
        <v>11514</v>
      </c>
      <c r="E8" s="45">
        <f>E10-E12</f>
        <v>16491</v>
      </c>
      <c r="F8" s="18">
        <f>C8-B8</f>
        <v>-435</v>
      </c>
      <c r="H8"/>
      <c r="I8"/>
      <c r="J8"/>
      <c r="K8"/>
      <c r="L8"/>
      <c r="M8"/>
      <c r="N8"/>
      <c r="O8"/>
      <c r="Q8" s="49"/>
      <c r="R8" s="49"/>
    </row>
    <row r="9" spans="1:6" ht="15.75">
      <c r="A9" s="6" t="s">
        <v>99</v>
      </c>
      <c r="B9" s="132"/>
      <c r="C9" s="14"/>
      <c r="D9" s="4"/>
      <c r="E9" s="4"/>
      <c r="F9" s="18"/>
    </row>
    <row r="10" spans="1:15" ht="16.5">
      <c r="A10" s="6" t="s">
        <v>43</v>
      </c>
      <c r="B10" s="132">
        <v>28950</v>
      </c>
      <c r="C10" s="16">
        <f>D10+E10</f>
        <v>28680</v>
      </c>
      <c r="D10" s="17">
        <v>12024</v>
      </c>
      <c r="E10" s="17">
        <v>16656</v>
      </c>
      <c r="F10" s="18">
        <f>C10-B10</f>
        <v>-270</v>
      </c>
      <c r="H10" s="215" t="s">
        <v>117</v>
      </c>
      <c r="I10" s="216"/>
      <c r="J10" s="216"/>
      <c r="K10" s="216"/>
      <c r="L10" s="216"/>
      <c r="M10" s="216"/>
      <c r="N10" s="216"/>
      <c r="O10" s="216"/>
    </row>
    <row r="11" spans="1:15" ht="15.75">
      <c r="A11" s="6" t="s">
        <v>27</v>
      </c>
      <c r="B11" s="132">
        <v>510</v>
      </c>
      <c r="C11" s="16">
        <f>D11+E11</f>
        <v>510</v>
      </c>
      <c r="D11" s="17">
        <v>510</v>
      </c>
      <c r="E11" s="17"/>
      <c r="F11" s="18">
        <f>C11-B11</f>
        <v>0</v>
      </c>
      <c r="H11" s="207"/>
      <c r="I11" s="208"/>
      <c r="J11" s="208"/>
      <c r="K11" s="208"/>
      <c r="L11" s="208"/>
      <c r="M11" s="208"/>
      <c r="N11" s="208"/>
      <c r="O11" s="208"/>
    </row>
    <row r="12" spans="1:8" ht="15.75">
      <c r="A12" s="6" t="s">
        <v>100</v>
      </c>
      <c r="B12" s="132"/>
      <c r="C12" s="16">
        <f>D12+E12</f>
        <v>165</v>
      </c>
      <c r="D12" s="17"/>
      <c r="E12" s="17">
        <v>165</v>
      </c>
      <c r="F12" s="18"/>
      <c r="H12" t="s">
        <v>44</v>
      </c>
    </row>
    <row r="13" spans="1:15" ht="36" customHeight="1">
      <c r="A13" s="211" t="s">
        <v>120</v>
      </c>
      <c r="B13" s="190"/>
      <c r="C13" s="191">
        <v>840</v>
      </c>
      <c r="D13" s="192"/>
      <c r="E13" s="192">
        <v>840</v>
      </c>
      <c r="F13" s="189"/>
      <c r="H13" s="61" t="s">
        <v>45</v>
      </c>
      <c r="I13" s="62" t="s">
        <v>46</v>
      </c>
      <c r="J13" s="63"/>
      <c r="K13" s="64" t="s">
        <v>47</v>
      </c>
      <c r="L13" s="65" t="s">
        <v>48</v>
      </c>
      <c r="M13" s="65" t="s">
        <v>49</v>
      </c>
      <c r="N13" s="65" t="s">
        <v>50</v>
      </c>
      <c r="O13" s="65" t="s">
        <v>51</v>
      </c>
    </row>
    <row r="14" spans="1:15" ht="15.75">
      <c r="A14" s="24"/>
      <c r="B14" s="133"/>
      <c r="C14" s="25"/>
      <c r="D14" s="25"/>
      <c r="E14" s="25"/>
      <c r="F14" s="26"/>
      <c r="H14" s="194"/>
      <c r="I14" s="195"/>
      <c r="J14" s="63"/>
      <c r="K14" s="196"/>
      <c r="L14" s="197"/>
      <c r="M14" s="197"/>
      <c r="N14" s="197"/>
      <c r="O14" s="197"/>
    </row>
    <row r="15" spans="1:6" ht="15.75">
      <c r="A15" s="10" t="s">
        <v>15</v>
      </c>
      <c r="B15" s="134"/>
      <c r="C15" s="90"/>
      <c r="D15" s="90"/>
      <c r="E15" s="90"/>
      <c r="F15" s="91"/>
    </row>
    <row r="16" spans="1:15" ht="15.75">
      <c r="A16" s="21" t="s">
        <v>6</v>
      </c>
      <c r="B16" s="135">
        <f>SUM(B17:B19)</f>
        <v>1445</v>
      </c>
      <c r="C16" s="29">
        <f>D16+E16</f>
        <v>1281.1100000000001</v>
      </c>
      <c r="D16" s="29">
        <f>SUM(D17:D19)</f>
        <v>628.24</v>
      </c>
      <c r="E16" s="29">
        <f>SUM(E17:E20)</f>
        <v>652.87</v>
      </c>
      <c r="F16" s="29">
        <f>C16-B16</f>
        <v>-163.88999999999987</v>
      </c>
      <c r="H16" s="66"/>
      <c r="I16" s="67"/>
      <c r="J16" s="68"/>
      <c r="K16" s="22"/>
      <c r="L16" s="22"/>
      <c r="M16" s="22"/>
      <c r="N16" s="22"/>
      <c r="O16" s="22"/>
    </row>
    <row r="17" spans="1:15" ht="14.25">
      <c r="A17" s="103" t="s">
        <v>8</v>
      </c>
      <c r="B17" s="148">
        <v>1100</v>
      </c>
      <c r="C17" s="96">
        <f>D17+E17</f>
        <v>1216.35</v>
      </c>
      <c r="D17" s="97">
        <v>628.24</v>
      </c>
      <c r="E17" s="97">
        <v>588.11</v>
      </c>
      <c r="F17" s="104">
        <f>C17-B17</f>
        <v>116.34999999999991</v>
      </c>
      <c r="H17" s="69">
        <v>192</v>
      </c>
      <c r="I17" s="70">
        <f>ROUND(C17/H17,2)</f>
        <v>6.34</v>
      </c>
      <c r="J17" s="71"/>
      <c r="K17" s="72">
        <f>I17</f>
        <v>6.34</v>
      </c>
      <c r="L17" s="72">
        <f>I17</f>
        <v>6.34</v>
      </c>
      <c r="M17" s="19">
        <f>I17</f>
        <v>6.34</v>
      </c>
      <c r="N17" s="72">
        <f>I17</f>
        <v>6.34</v>
      </c>
      <c r="O17" s="72">
        <f>I17</f>
        <v>6.34</v>
      </c>
    </row>
    <row r="18" spans="1:15" ht="14.25">
      <c r="A18" s="105" t="s">
        <v>103</v>
      </c>
      <c r="B18" s="144">
        <v>200</v>
      </c>
      <c r="C18" s="96">
        <f>D18+E18</f>
        <v>13.9</v>
      </c>
      <c r="D18" s="93"/>
      <c r="E18" s="93">
        <v>13.9</v>
      </c>
      <c r="F18" s="106">
        <f>C18-B18</f>
        <v>-186.1</v>
      </c>
      <c r="H18" s="69">
        <v>192</v>
      </c>
      <c r="I18" s="70">
        <f>ROUND(C18/H18,2)</f>
        <v>0.07</v>
      </c>
      <c r="J18" s="71"/>
      <c r="K18" s="72">
        <f>I18</f>
        <v>0.07</v>
      </c>
      <c r="L18" s="72">
        <f>I18</f>
        <v>0.07</v>
      </c>
      <c r="M18" s="19">
        <f>I18</f>
        <v>0.07</v>
      </c>
      <c r="N18" s="72">
        <f aca="true" t="shared" si="0" ref="N18:N71">I18</f>
        <v>0.07</v>
      </c>
      <c r="O18" s="72">
        <f aca="true" t="shared" si="1" ref="O18:O71">I18</f>
        <v>0.07</v>
      </c>
    </row>
    <row r="19" spans="1:15" ht="14.25">
      <c r="A19" s="107" t="s">
        <v>106</v>
      </c>
      <c r="B19" s="174">
        <v>145</v>
      </c>
      <c r="C19" s="96">
        <f>D19+E19</f>
        <v>0</v>
      </c>
      <c r="D19" s="99"/>
      <c r="E19" s="176"/>
      <c r="F19" s="164">
        <f>C19-B19</f>
        <v>-145</v>
      </c>
      <c r="H19" s="69">
        <v>192</v>
      </c>
      <c r="I19" s="70">
        <f>ROUND(C19/H19,2)</f>
        <v>0</v>
      </c>
      <c r="J19" s="71"/>
      <c r="K19" s="72">
        <f>I19</f>
        <v>0</v>
      </c>
      <c r="L19" s="72">
        <f>I19</f>
        <v>0</v>
      </c>
      <c r="M19" s="19">
        <f>I19</f>
        <v>0</v>
      </c>
      <c r="N19" s="72">
        <f t="shared" si="0"/>
        <v>0</v>
      </c>
      <c r="O19" s="72">
        <f t="shared" si="1"/>
        <v>0</v>
      </c>
    </row>
    <row r="20" spans="1:15" ht="14.25">
      <c r="A20" s="173" t="s">
        <v>105</v>
      </c>
      <c r="B20" s="150"/>
      <c r="C20" s="84"/>
      <c r="D20" s="175"/>
      <c r="E20" s="151">
        <v>50.86</v>
      </c>
      <c r="F20" s="152"/>
      <c r="H20" s="69"/>
      <c r="I20" s="70"/>
      <c r="J20" s="71"/>
      <c r="K20" s="72"/>
      <c r="L20" s="72"/>
      <c r="M20" s="19"/>
      <c r="N20" s="72"/>
      <c r="O20" s="72"/>
    </row>
    <row r="21" spans="1:15" ht="15.75">
      <c r="A21" s="21" t="s">
        <v>3</v>
      </c>
      <c r="B21" s="135">
        <f>SUM(B22:B25)</f>
        <v>1880</v>
      </c>
      <c r="C21" s="29">
        <f>D21+E21</f>
        <v>2277.52</v>
      </c>
      <c r="D21" s="29">
        <f>SUM(D22:D25)</f>
        <v>111.73</v>
      </c>
      <c r="E21" s="29">
        <f>SUM(E22:E25)</f>
        <v>2165.79</v>
      </c>
      <c r="F21" s="29">
        <f>C21-B21</f>
        <v>397.52</v>
      </c>
      <c r="H21" s="120"/>
      <c r="I21" s="121"/>
      <c r="J21" s="122"/>
      <c r="K21" s="123"/>
      <c r="L21" s="123"/>
      <c r="M21" s="124"/>
      <c r="N21" s="123"/>
      <c r="O21" s="123"/>
    </row>
    <row r="22" spans="1:15" ht="14.25">
      <c r="A22" s="103" t="s">
        <v>26</v>
      </c>
      <c r="B22" s="148">
        <v>452</v>
      </c>
      <c r="C22" s="96">
        <f>D22+E22</f>
        <v>416.16</v>
      </c>
      <c r="D22" s="97">
        <v>111.73</v>
      </c>
      <c r="E22" s="97">
        <v>304.43</v>
      </c>
      <c r="F22" s="104">
        <f>C22-B22</f>
        <v>-35.839999999999975</v>
      </c>
      <c r="H22" s="69">
        <v>192</v>
      </c>
      <c r="I22" s="70">
        <f>ROUND(C22/H22,2)</f>
        <v>2.17</v>
      </c>
      <c r="J22" s="71"/>
      <c r="K22" s="72">
        <f>I22</f>
        <v>2.17</v>
      </c>
      <c r="L22" s="72">
        <f>I22</f>
        <v>2.17</v>
      </c>
      <c r="M22" s="19">
        <f>I22</f>
        <v>2.17</v>
      </c>
      <c r="N22" s="72">
        <f t="shared" si="0"/>
        <v>2.17</v>
      </c>
      <c r="O22" s="72">
        <f t="shared" si="1"/>
        <v>2.17</v>
      </c>
    </row>
    <row r="23" spans="1:15" ht="14.25">
      <c r="A23" s="105" t="s">
        <v>7</v>
      </c>
      <c r="B23" s="144">
        <v>1185</v>
      </c>
      <c r="C23" s="96">
        <f>D23+E23</f>
        <v>1651.29</v>
      </c>
      <c r="D23" s="93"/>
      <c r="E23" s="93">
        <v>1651.29</v>
      </c>
      <c r="F23" s="106">
        <f>C23-B23</f>
        <v>466.28999999999996</v>
      </c>
      <c r="H23" s="69">
        <v>192</v>
      </c>
      <c r="I23" s="70">
        <f>ROUND(C23/H23,2)</f>
        <v>8.6</v>
      </c>
      <c r="J23" s="71"/>
      <c r="K23" s="72">
        <f>I23</f>
        <v>8.6</v>
      </c>
      <c r="L23" s="72">
        <f>I23</f>
        <v>8.6</v>
      </c>
      <c r="M23" s="19">
        <f>I23</f>
        <v>8.6</v>
      </c>
      <c r="N23" s="72">
        <f t="shared" si="0"/>
        <v>8.6</v>
      </c>
      <c r="O23" s="72">
        <f t="shared" si="1"/>
        <v>8.6</v>
      </c>
    </row>
    <row r="24" spans="1:15" ht="14.25">
      <c r="A24" s="105" t="s">
        <v>9</v>
      </c>
      <c r="B24" s="144">
        <v>243</v>
      </c>
      <c r="C24" s="96">
        <f>D24+E24</f>
        <v>210.07</v>
      </c>
      <c r="D24" s="93"/>
      <c r="E24" s="93">
        <v>210.07</v>
      </c>
      <c r="F24" s="106">
        <f>C24-B24</f>
        <v>-32.93000000000001</v>
      </c>
      <c r="H24" s="69">
        <v>192</v>
      </c>
      <c r="I24" s="70">
        <f>ROUND(C24/H24,2)</f>
        <v>1.09</v>
      </c>
      <c r="J24" s="71"/>
      <c r="K24" s="72">
        <f>I24</f>
        <v>1.09</v>
      </c>
      <c r="L24" s="72">
        <f>I24</f>
        <v>1.09</v>
      </c>
      <c r="M24" s="19">
        <f>I24</f>
        <v>1.09</v>
      </c>
      <c r="N24" s="72">
        <f t="shared" si="0"/>
        <v>1.09</v>
      </c>
      <c r="O24" s="72">
        <f t="shared" si="1"/>
        <v>1.09</v>
      </c>
    </row>
    <row r="25" spans="1:15" ht="14.25">
      <c r="A25" s="107"/>
      <c r="B25" s="137"/>
      <c r="C25" s="98"/>
      <c r="D25" s="99"/>
      <c r="E25" s="99"/>
      <c r="F25" s="108"/>
      <c r="H25" s="69"/>
      <c r="I25" s="70"/>
      <c r="J25" s="71"/>
      <c r="K25" s="72"/>
      <c r="L25" s="72"/>
      <c r="M25" s="19"/>
      <c r="N25" s="72"/>
      <c r="O25" s="72"/>
    </row>
    <row r="26" spans="1:15" ht="15.75">
      <c r="A26" s="23" t="s">
        <v>64</v>
      </c>
      <c r="B26" s="138">
        <v>2000</v>
      </c>
      <c r="C26" s="29">
        <f aca="true" t="shared" si="2" ref="C26:C32">D26+E26</f>
        <v>1581.35</v>
      </c>
      <c r="D26" s="29">
        <v>946.35</v>
      </c>
      <c r="E26" s="29">
        <v>635</v>
      </c>
      <c r="F26" s="29">
        <f>C26-B26</f>
        <v>-418.6500000000001</v>
      </c>
      <c r="H26" s="120">
        <v>192</v>
      </c>
      <c r="I26" s="121">
        <f>ROUND(C26/H26,2)</f>
        <v>8.24</v>
      </c>
      <c r="J26" s="122"/>
      <c r="K26" s="123">
        <f>I26</f>
        <v>8.24</v>
      </c>
      <c r="L26" s="123">
        <f>I26</f>
        <v>8.24</v>
      </c>
      <c r="M26" s="124">
        <f>I26</f>
        <v>8.24</v>
      </c>
      <c r="N26" s="123">
        <f>I26</f>
        <v>8.24</v>
      </c>
      <c r="O26" s="123">
        <f>I26</f>
        <v>8.24</v>
      </c>
    </row>
    <row r="27" spans="1:18" ht="15.75" customHeight="1">
      <c r="A27" s="23" t="s">
        <v>74</v>
      </c>
      <c r="B27" s="139">
        <f>SUM(B28:B32)</f>
        <v>4000</v>
      </c>
      <c r="C27" s="29">
        <f t="shared" si="2"/>
        <v>4040</v>
      </c>
      <c r="D27" s="30">
        <f>SUM(D28:D33)</f>
        <v>0</v>
      </c>
      <c r="E27" s="30">
        <f>SUM(E28:E33)</f>
        <v>4040</v>
      </c>
      <c r="F27" s="30">
        <f>SUM(F28:F33)</f>
        <v>40</v>
      </c>
      <c r="H27" s="120"/>
      <c r="I27" s="121"/>
      <c r="J27" s="122"/>
      <c r="K27" s="123"/>
      <c r="L27" s="123"/>
      <c r="M27" s="124"/>
      <c r="N27" s="123"/>
      <c r="O27" s="123"/>
      <c r="P27" s="56"/>
      <c r="Q27" s="57"/>
      <c r="R27" s="57"/>
    </row>
    <row r="28" spans="1:19" ht="15.75" customHeight="1">
      <c r="A28" s="103" t="s">
        <v>75</v>
      </c>
      <c r="B28" s="148">
        <v>800</v>
      </c>
      <c r="C28" s="212">
        <f t="shared" si="2"/>
        <v>800</v>
      </c>
      <c r="D28" s="97"/>
      <c r="E28" s="209">
        <v>800</v>
      </c>
      <c r="F28" s="104">
        <f>C28-B28</f>
        <v>0</v>
      </c>
      <c r="H28" s="69">
        <v>38</v>
      </c>
      <c r="I28" s="70">
        <f>ROUND(C28/H28,2)</f>
        <v>21.05</v>
      </c>
      <c r="J28" s="71"/>
      <c r="K28" s="72">
        <f>I28</f>
        <v>21.05</v>
      </c>
      <c r="L28" s="72"/>
      <c r="M28" s="19"/>
      <c r="N28" s="72"/>
      <c r="O28" s="72"/>
      <c r="P28" s="46" t="s">
        <v>72</v>
      </c>
      <c r="Q28" s="50"/>
      <c r="R28" s="50" t="s">
        <v>37</v>
      </c>
      <c r="S28" s="47"/>
    </row>
    <row r="29" spans="1:18" ht="14.25">
      <c r="A29" s="105" t="s">
        <v>76</v>
      </c>
      <c r="B29" s="144">
        <v>800</v>
      </c>
      <c r="C29" s="212">
        <f t="shared" si="2"/>
        <v>800</v>
      </c>
      <c r="D29" s="93"/>
      <c r="E29" s="210">
        <v>800</v>
      </c>
      <c r="F29" s="106">
        <f>C29-B29</f>
        <v>0</v>
      </c>
      <c r="H29" s="69">
        <v>34</v>
      </c>
      <c r="I29" s="70">
        <f>ROUND(C29/H29,2)</f>
        <v>23.53</v>
      </c>
      <c r="J29" s="71"/>
      <c r="K29" s="72"/>
      <c r="L29" s="72">
        <f>I29</f>
        <v>23.53</v>
      </c>
      <c r="M29" s="19"/>
      <c r="N29" s="72"/>
      <c r="O29" s="72"/>
      <c r="P29" s="46"/>
      <c r="Q29" s="51" t="s">
        <v>30</v>
      </c>
      <c r="R29" s="55">
        <v>800</v>
      </c>
    </row>
    <row r="30" spans="1:18" ht="14.25">
      <c r="A30" s="105" t="s">
        <v>77</v>
      </c>
      <c r="B30" s="144">
        <v>800</v>
      </c>
      <c r="C30" s="212">
        <f t="shared" si="2"/>
        <v>800</v>
      </c>
      <c r="D30" s="93"/>
      <c r="E30" s="210">
        <v>800</v>
      </c>
      <c r="F30" s="106">
        <f>C30-B30</f>
        <v>0</v>
      </c>
      <c r="H30" s="69">
        <v>36</v>
      </c>
      <c r="I30" s="70">
        <f>ROUND(C30/H30,2)</f>
        <v>22.22</v>
      </c>
      <c r="J30" s="71"/>
      <c r="K30" s="72"/>
      <c r="L30" s="72"/>
      <c r="M30" s="19">
        <f>I30</f>
        <v>22.22</v>
      </c>
      <c r="N30" s="72"/>
      <c r="O30" s="72"/>
      <c r="P30" s="48" t="s">
        <v>36</v>
      </c>
      <c r="Q30" s="51" t="s">
        <v>31</v>
      </c>
      <c r="R30" s="55">
        <v>800</v>
      </c>
    </row>
    <row r="31" spans="1:18" ht="14.25">
      <c r="A31" s="105" t="s">
        <v>78</v>
      </c>
      <c r="B31" s="144">
        <v>800</v>
      </c>
      <c r="C31" s="212">
        <f t="shared" si="2"/>
        <v>800</v>
      </c>
      <c r="D31" s="93"/>
      <c r="E31" s="210">
        <v>800</v>
      </c>
      <c r="F31" s="106">
        <f>C31-B31</f>
        <v>0</v>
      </c>
      <c r="H31" s="69">
        <v>42</v>
      </c>
      <c r="I31" s="70">
        <f>ROUND(C31/H31,2)</f>
        <v>19.05</v>
      </c>
      <c r="J31" s="71"/>
      <c r="K31" s="72"/>
      <c r="L31" s="72"/>
      <c r="M31" s="19"/>
      <c r="N31" s="72">
        <f t="shared" si="0"/>
        <v>19.05</v>
      </c>
      <c r="O31" s="72"/>
      <c r="P31" s="48" t="s">
        <v>28</v>
      </c>
      <c r="Q31" s="51" t="s">
        <v>32</v>
      </c>
      <c r="R31" s="55" t="s">
        <v>38</v>
      </c>
    </row>
    <row r="32" spans="1:18" ht="14.25">
      <c r="A32" s="105" t="s">
        <v>79</v>
      </c>
      <c r="B32" s="144">
        <v>800</v>
      </c>
      <c r="C32" s="206">
        <f t="shared" si="2"/>
        <v>840</v>
      </c>
      <c r="D32" s="93"/>
      <c r="E32" s="193">
        <v>840</v>
      </c>
      <c r="F32" s="106">
        <f>C32-B32</f>
        <v>40</v>
      </c>
      <c r="H32" s="69">
        <v>42</v>
      </c>
      <c r="I32" s="70">
        <f>ROUND(C32/H32,2)</f>
        <v>20</v>
      </c>
      <c r="J32" s="71"/>
      <c r="K32" s="72"/>
      <c r="L32" s="72"/>
      <c r="M32" s="19"/>
      <c r="N32" s="72"/>
      <c r="O32" s="72">
        <f t="shared" si="1"/>
        <v>20</v>
      </c>
      <c r="P32" s="48" t="s">
        <v>29</v>
      </c>
      <c r="Q32" s="51" t="s">
        <v>33</v>
      </c>
      <c r="R32" s="55" t="s">
        <v>39</v>
      </c>
    </row>
    <row r="33" spans="1:18" ht="14.25">
      <c r="A33" s="109"/>
      <c r="B33" s="137"/>
      <c r="C33" s="98"/>
      <c r="D33" s="99"/>
      <c r="E33" s="99"/>
      <c r="F33" s="108"/>
      <c r="H33" s="69"/>
      <c r="I33" s="70"/>
      <c r="J33" s="71"/>
      <c r="K33" s="72"/>
      <c r="L33" s="72"/>
      <c r="M33" s="19"/>
      <c r="N33" s="72"/>
      <c r="O33" s="72"/>
      <c r="P33" s="48"/>
      <c r="Q33" s="51" t="s">
        <v>34</v>
      </c>
      <c r="R33" s="55">
        <v>800</v>
      </c>
    </row>
    <row r="34" spans="1:18" ht="15.75">
      <c r="A34" s="21" t="s">
        <v>107</v>
      </c>
      <c r="B34" s="67">
        <v>80</v>
      </c>
      <c r="C34" s="22">
        <f aca="true" t="shared" si="3" ref="C34:C39">D34+E34</f>
        <v>53.5</v>
      </c>
      <c r="D34" s="22">
        <v>17.4</v>
      </c>
      <c r="E34" s="22">
        <v>36.1</v>
      </c>
      <c r="F34" s="22">
        <f aca="true" t="shared" si="4" ref="F34:F39">C34-B34</f>
        <v>-26.5</v>
      </c>
      <c r="H34" s="120">
        <v>192</v>
      </c>
      <c r="I34" s="121">
        <f>ROUND(C34/H34,2)</f>
        <v>0.28</v>
      </c>
      <c r="J34" s="122"/>
      <c r="K34" s="123">
        <f>I34</f>
        <v>0.28</v>
      </c>
      <c r="L34" s="123">
        <f>I34</f>
        <v>0.28</v>
      </c>
      <c r="M34" s="124">
        <f>I34</f>
        <v>0.28</v>
      </c>
      <c r="N34" s="123">
        <f t="shared" si="0"/>
        <v>0.28</v>
      </c>
      <c r="O34" s="123">
        <f t="shared" si="1"/>
        <v>0.28</v>
      </c>
      <c r="Q34" s="51"/>
      <c r="R34" s="55"/>
    </row>
    <row r="35" spans="1:15" ht="15.75">
      <c r="A35" s="92" t="s">
        <v>87</v>
      </c>
      <c r="B35" s="67">
        <v>800</v>
      </c>
      <c r="C35" s="22">
        <f t="shared" si="3"/>
        <v>475.84999999999997</v>
      </c>
      <c r="D35" s="22">
        <v>145.26</v>
      </c>
      <c r="E35" s="22">
        <v>330.59</v>
      </c>
      <c r="F35" s="22">
        <f t="shared" si="4"/>
        <v>-324.15000000000003</v>
      </c>
      <c r="G35" s="126"/>
      <c r="H35" s="120">
        <v>192</v>
      </c>
      <c r="I35" s="121">
        <f>ROUND(C35/H35,2)</f>
        <v>2.48</v>
      </c>
      <c r="J35" s="122"/>
      <c r="K35" s="123">
        <f>I35</f>
        <v>2.48</v>
      </c>
      <c r="L35" s="123">
        <f>I35</f>
        <v>2.48</v>
      </c>
      <c r="M35" s="124">
        <f>I35</f>
        <v>2.48</v>
      </c>
      <c r="N35" s="123">
        <f t="shared" si="0"/>
        <v>2.48</v>
      </c>
      <c r="O35" s="123">
        <f t="shared" si="1"/>
        <v>2.48</v>
      </c>
    </row>
    <row r="36" spans="1:15" ht="15.75">
      <c r="A36" s="23" t="s">
        <v>16</v>
      </c>
      <c r="B36" s="140">
        <f>SUM(B37:B39)</f>
        <v>400</v>
      </c>
      <c r="C36" s="22">
        <f t="shared" si="3"/>
        <v>200</v>
      </c>
      <c r="D36" s="30">
        <f>SUM(D37:D40)</f>
        <v>0</v>
      </c>
      <c r="E36" s="30">
        <f>SUM(E37:E40)</f>
        <v>200</v>
      </c>
      <c r="F36" s="22">
        <f t="shared" si="4"/>
        <v>-200</v>
      </c>
      <c r="H36" s="120"/>
      <c r="I36" s="121"/>
      <c r="J36" s="122"/>
      <c r="K36" s="123"/>
      <c r="L36" s="123"/>
      <c r="M36" s="124"/>
      <c r="N36" s="123"/>
      <c r="O36" s="123"/>
    </row>
    <row r="37" spans="1:15" ht="28.5">
      <c r="A37" s="110" t="s">
        <v>80</v>
      </c>
      <c r="B37" s="148">
        <v>250</v>
      </c>
      <c r="C37" s="96">
        <f t="shared" si="3"/>
        <v>150</v>
      </c>
      <c r="D37" s="100"/>
      <c r="E37" s="198">
        <v>150</v>
      </c>
      <c r="F37" s="106">
        <f t="shared" si="4"/>
        <v>-100</v>
      </c>
      <c r="H37" s="69">
        <v>25</v>
      </c>
      <c r="I37" s="70">
        <f>ROUND(C37/H37,2)</f>
        <v>6</v>
      </c>
      <c r="J37" s="71"/>
      <c r="K37" s="72">
        <f>I37</f>
        <v>6</v>
      </c>
      <c r="L37" s="72">
        <f>I37</f>
        <v>6</v>
      </c>
      <c r="M37" s="19">
        <f>I37</f>
        <v>6</v>
      </c>
      <c r="N37" s="72">
        <f t="shared" si="0"/>
        <v>6</v>
      </c>
      <c r="O37" s="72">
        <f t="shared" si="1"/>
        <v>6</v>
      </c>
    </row>
    <row r="38" spans="1:15" ht="15.75">
      <c r="A38" s="111" t="s">
        <v>41</v>
      </c>
      <c r="B38" s="144">
        <v>50</v>
      </c>
      <c r="C38" s="96">
        <f t="shared" si="3"/>
        <v>0</v>
      </c>
      <c r="D38" s="94"/>
      <c r="E38" s="94"/>
      <c r="F38" s="106">
        <f t="shared" si="4"/>
        <v>-50</v>
      </c>
      <c r="H38" s="69">
        <v>25</v>
      </c>
      <c r="I38" s="70">
        <f>ROUND(C38/H38,2)</f>
        <v>0</v>
      </c>
      <c r="J38" s="71"/>
      <c r="K38" s="72">
        <f>I38</f>
        <v>0</v>
      </c>
      <c r="L38" s="72">
        <f>I38</f>
        <v>0</v>
      </c>
      <c r="M38" s="19">
        <f>I38</f>
        <v>0</v>
      </c>
      <c r="N38" s="72">
        <f t="shared" si="0"/>
        <v>0</v>
      </c>
      <c r="O38" s="72">
        <f t="shared" si="1"/>
        <v>0</v>
      </c>
    </row>
    <row r="39" spans="1:15" ht="15.75">
      <c r="A39" s="111" t="s">
        <v>81</v>
      </c>
      <c r="B39" s="144">
        <v>100</v>
      </c>
      <c r="C39" s="96">
        <f t="shared" si="3"/>
        <v>50</v>
      </c>
      <c r="D39" s="94"/>
      <c r="E39" s="199">
        <v>50</v>
      </c>
      <c r="F39" s="106">
        <f t="shared" si="4"/>
        <v>-50</v>
      </c>
      <c r="H39" s="69">
        <v>25</v>
      </c>
      <c r="I39" s="70">
        <f>ROUND(C39/H39,2)</f>
        <v>2</v>
      </c>
      <c r="J39" s="71"/>
      <c r="K39" s="72"/>
      <c r="L39" s="72"/>
      <c r="M39" s="19"/>
      <c r="N39" s="72">
        <f t="shared" si="0"/>
        <v>2</v>
      </c>
      <c r="O39" s="72"/>
    </row>
    <row r="40" spans="1:15" ht="15.75">
      <c r="A40" s="112"/>
      <c r="B40" s="137"/>
      <c r="C40" s="101"/>
      <c r="D40" s="101"/>
      <c r="E40" s="101"/>
      <c r="F40" s="113"/>
      <c r="H40" s="69"/>
      <c r="I40" s="70"/>
      <c r="J40" s="71"/>
      <c r="K40" s="72"/>
      <c r="L40" s="72"/>
      <c r="M40" s="19"/>
      <c r="N40" s="72"/>
      <c r="O40" s="72"/>
    </row>
    <row r="41" spans="1:15" ht="15.75">
      <c r="A41" s="23" t="s">
        <v>17</v>
      </c>
      <c r="B41" s="140">
        <f>SUM(B42:B46)</f>
        <v>600</v>
      </c>
      <c r="C41" s="22">
        <f>D41+E41</f>
        <v>215.57999999999998</v>
      </c>
      <c r="D41" s="30">
        <f>SUM(D42:D46)</f>
        <v>0</v>
      </c>
      <c r="E41" s="30">
        <f>SUM(E42:E46)</f>
        <v>215.57999999999998</v>
      </c>
      <c r="F41" s="29">
        <f>C41-B41</f>
        <v>-384.42</v>
      </c>
      <c r="H41" s="120"/>
      <c r="I41" s="121"/>
      <c r="J41" s="122"/>
      <c r="K41" s="123"/>
      <c r="L41" s="123"/>
      <c r="M41" s="124"/>
      <c r="N41" s="123"/>
      <c r="O41" s="123"/>
    </row>
    <row r="42" spans="1:15" ht="14.25">
      <c r="A42" s="110" t="s">
        <v>25</v>
      </c>
      <c r="B42" s="148">
        <v>220</v>
      </c>
      <c r="C42" s="96">
        <f>D42+E42</f>
        <v>0</v>
      </c>
      <c r="D42" s="97"/>
      <c r="E42" s="97"/>
      <c r="F42" s="104">
        <f>C42-B42</f>
        <v>-220</v>
      </c>
      <c r="H42" s="69">
        <v>192</v>
      </c>
      <c r="I42" s="70">
        <f>ROUND(C42/H42,2)</f>
        <v>0</v>
      </c>
      <c r="J42" s="71"/>
      <c r="K42" s="72">
        <f>I42</f>
        <v>0</v>
      </c>
      <c r="L42" s="72">
        <f>I42</f>
        <v>0</v>
      </c>
      <c r="M42" s="19">
        <f>I42</f>
        <v>0</v>
      </c>
      <c r="N42" s="72">
        <f t="shared" si="0"/>
        <v>0</v>
      </c>
      <c r="O42" s="72">
        <f t="shared" si="1"/>
        <v>0</v>
      </c>
    </row>
    <row r="43" spans="1:15" ht="14.25">
      <c r="A43" s="111" t="s">
        <v>82</v>
      </c>
      <c r="B43" s="144">
        <v>180</v>
      </c>
      <c r="C43" s="96">
        <f>D43+E43</f>
        <v>56</v>
      </c>
      <c r="D43" s="93"/>
      <c r="E43" s="93">
        <v>56</v>
      </c>
      <c r="F43" s="106">
        <f>C43-B43</f>
        <v>-124</v>
      </c>
      <c r="H43" s="69">
        <v>192</v>
      </c>
      <c r="I43" s="70">
        <f>ROUND(C43/H43,2)</f>
        <v>0.29</v>
      </c>
      <c r="J43" s="71"/>
      <c r="K43" s="72">
        <f>I43</f>
        <v>0.29</v>
      </c>
      <c r="L43" s="72">
        <f>I43</f>
        <v>0.29</v>
      </c>
      <c r="M43" s="19">
        <f>I43</f>
        <v>0.29</v>
      </c>
      <c r="N43" s="72">
        <f t="shared" si="0"/>
        <v>0.29</v>
      </c>
      <c r="O43" s="72">
        <f t="shared" si="1"/>
        <v>0.29</v>
      </c>
    </row>
    <row r="44" spans="1:15" ht="14.25">
      <c r="A44" s="111" t="s">
        <v>52</v>
      </c>
      <c r="B44" s="144">
        <v>200</v>
      </c>
      <c r="C44" s="96">
        <f>D44+E44</f>
        <v>120</v>
      </c>
      <c r="D44" s="93"/>
      <c r="E44" s="93">
        <v>120</v>
      </c>
      <c r="F44" s="106">
        <f>C44-B44</f>
        <v>-80</v>
      </c>
      <c r="H44" s="69">
        <v>192</v>
      </c>
      <c r="I44" s="70">
        <f>ROUND(C44/H44,2)</f>
        <v>0.63</v>
      </c>
      <c r="J44" s="71"/>
      <c r="K44" s="72">
        <f>I44</f>
        <v>0.63</v>
      </c>
      <c r="L44" s="72">
        <f>I44</f>
        <v>0.63</v>
      </c>
      <c r="M44" s="19">
        <f>I44</f>
        <v>0.63</v>
      </c>
      <c r="N44" s="72">
        <f t="shared" si="0"/>
        <v>0.63</v>
      </c>
      <c r="O44" s="72">
        <f t="shared" si="1"/>
        <v>0.63</v>
      </c>
    </row>
    <row r="45" spans="1:15" ht="14.25">
      <c r="A45" s="112" t="s">
        <v>83</v>
      </c>
      <c r="B45" s="149"/>
      <c r="C45" s="96">
        <f>D45+E45</f>
        <v>39.58</v>
      </c>
      <c r="D45" s="99"/>
      <c r="E45" s="99">
        <v>39.58</v>
      </c>
      <c r="F45" s="106">
        <f>C45-B45</f>
        <v>39.58</v>
      </c>
      <c r="H45" s="69">
        <v>192</v>
      </c>
      <c r="I45" s="70">
        <f>ROUND(C45/H45,2)</f>
        <v>0.21</v>
      </c>
      <c r="J45" s="71"/>
      <c r="K45" s="72">
        <f>I45</f>
        <v>0.21</v>
      </c>
      <c r="L45" s="72">
        <f>I45</f>
        <v>0.21</v>
      </c>
      <c r="M45" s="19">
        <f>I45</f>
        <v>0.21</v>
      </c>
      <c r="N45" s="72">
        <f t="shared" si="0"/>
        <v>0.21</v>
      </c>
      <c r="O45" s="72">
        <f t="shared" si="1"/>
        <v>0.21</v>
      </c>
    </row>
    <row r="46" spans="1:15" ht="14.25">
      <c r="A46" s="112"/>
      <c r="B46" s="137"/>
      <c r="C46" s="98"/>
      <c r="D46" s="99"/>
      <c r="E46" s="99"/>
      <c r="F46" s="108"/>
      <c r="H46" s="69"/>
      <c r="I46" s="70"/>
      <c r="J46" s="71"/>
      <c r="K46" s="72"/>
      <c r="L46" s="72"/>
      <c r="M46" s="19"/>
      <c r="N46" s="72"/>
      <c r="O46" s="72"/>
    </row>
    <row r="47" spans="1:15" ht="15.75">
      <c r="A47" s="23" t="s">
        <v>61</v>
      </c>
      <c r="B47" s="141">
        <f>SUM(B48:B50)</f>
        <v>500</v>
      </c>
      <c r="C47" s="22">
        <f>D47+E47</f>
        <v>790</v>
      </c>
      <c r="D47" s="30">
        <f>SUM(D48:D50)</f>
        <v>140</v>
      </c>
      <c r="E47" s="22">
        <f>SUM(E48:E50)</f>
        <v>650</v>
      </c>
      <c r="F47" s="29">
        <f>C47-B47</f>
        <v>290</v>
      </c>
      <c r="H47" s="120"/>
      <c r="I47" s="121"/>
      <c r="J47" s="122"/>
      <c r="K47" s="123"/>
      <c r="L47" s="123"/>
      <c r="M47" s="124"/>
      <c r="N47" s="123"/>
      <c r="O47" s="123"/>
    </row>
    <row r="48" spans="1:19" s="31" customFormat="1" ht="14.25">
      <c r="A48" s="110" t="s">
        <v>62</v>
      </c>
      <c r="B48" s="148">
        <v>30</v>
      </c>
      <c r="C48" s="96">
        <f>D48+E48</f>
        <v>160</v>
      </c>
      <c r="D48" s="97"/>
      <c r="E48" s="97">
        <v>160</v>
      </c>
      <c r="F48" s="104">
        <f>C48-B48</f>
        <v>130</v>
      </c>
      <c r="G48"/>
      <c r="H48" s="69">
        <v>10</v>
      </c>
      <c r="I48" s="70">
        <f>ROUND(C48/H48,2)</f>
        <v>16</v>
      </c>
      <c r="J48" s="71"/>
      <c r="K48" s="72">
        <f>I48</f>
        <v>16</v>
      </c>
      <c r="L48" s="72">
        <f>I48</f>
        <v>16</v>
      </c>
      <c r="M48" s="19">
        <f>I48</f>
        <v>16</v>
      </c>
      <c r="N48" s="72">
        <f t="shared" si="0"/>
        <v>16</v>
      </c>
      <c r="O48" s="72">
        <f t="shared" si="1"/>
        <v>16</v>
      </c>
      <c r="P48" s="119"/>
      <c r="S48"/>
    </row>
    <row r="49" spans="1:19" s="31" customFormat="1" ht="14.25">
      <c r="A49" s="111" t="s">
        <v>20</v>
      </c>
      <c r="B49" s="144">
        <v>20</v>
      </c>
      <c r="C49" s="96">
        <f>D49+E49</f>
        <v>0</v>
      </c>
      <c r="D49" s="93"/>
      <c r="E49" s="93"/>
      <c r="F49" s="104">
        <f>C49-B49</f>
        <v>-20</v>
      </c>
      <c r="G49"/>
      <c r="H49" s="69">
        <v>10</v>
      </c>
      <c r="I49" s="70">
        <f>ROUND(C49/H49,2)</f>
        <v>0</v>
      </c>
      <c r="J49" s="71"/>
      <c r="K49" s="72">
        <f>I49</f>
        <v>0</v>
      </c>
      <c r="L49" s="72">
        <f>I49</f>
        <v>0</v>
      </c>
      <c r="M49" s="19">
        <f>I49</f>
        <v>0</v>
      </c>
      <c r="N49" s="72">
        <f t="shared" si="0"/>
        <v>0</v>
      </c>
      <c r="O49" s="72">
        <f t="shared" si="1"/>
        <v>0</v>
      </c>
      <c r="P49"/>
      <c r="S49"/>
    </row>
    <row r="50" spans="1:19" s="31" customFormat="1" ht="25.5">
      <c r="A50" s="112" t="s">
        <v>84</v>
      </c>
      <c r="B50" s="149">
        <v>450</v>
      </c>
      <c r="C50" s="96">
        <f>D50+E50</f>
        <v>630</v>
      </c>
      <c r="D50" s="176">
        <v>140</v>
      </c>
      <c r="E50" s="176">
        <v>490</v>
      </c>
      <c r="F50" s="164">
        <f>C50-B50</f>
        <v>180</v>
      </c>
      <c r="G50"/>
      <c r="H50" s="69">
        <v>192</v>
      </c>
      <c r="I50" s="70">
        <f>ROUND(C50/H50,2)</f>
        <v>3.28</v>
      </c>
      <c r="J50" s="71"/>
      <c r="K50" s="72">
        <f>I50</f>
        <v>3.28</v>
      </c>
      <c r="L50" s="72">
        <f>I50</f>
        <v>3.28</v>
      </c>
      <c r="M50" s="19">
        <f>I50</f>
        <v>3.28</v>
      </c>
      <c r="N50" s="72">
        <f t="shared" si="0"/>
        <v>3.28</v>
      </c>
      <c r="O50" s="72">
        <f t="shared" si="1"/>
        <v>3.28</v>
      </c>
      <c r="P50"/>
      <c r="S50"/>
    </row>
    <row r="51" spans="1:19" s="31" customFormat="1" ht="14.25">
      <c r="A51" s="177"/>
      <c r="B51" s="178"/>
      <c r="C51" s="84"/>
      <c r="D51" s="151"/>
      <c r="E51" s="151"/>
      <c r="F51" s="152"/>
      <c r="G51"/>
      <c r="H51" s="69"/>
      <c r="I51" s="70"/>
      <c r="J51" s="71"/>
      <c r="K51" s="72"/>
      <c r="L51" s="72"/>
      <c r="M51" s="19"/>
      <c r="N51" s="72"/>
      <c r="O51" s="72"/>
      <c r="P51"/>
      <c r="S51"/>
    </row>
    <row r="52" spans="1:19" s="31" customFormat="1" ht="14.25" customHeight="1">
      <c r="A52" s="21" t="s">
        <v>63</v>
      </c>
      <c r="B52" s="67">
        <f>SUM(B53:B54)</f>
        <v>480</v>
      </c>
      <c r="C52" s="22">
        <f>D52+E52</f>
        <v>368.35</v>
      </c>
      <c r="D52" s="22">
        <f>SUM(D53:D54)</f>
        <v>0</v>
      </c>
      <c r="E52" s="22">
        <f>SUM(E53:E54)</f>
        <v>368.35</v>
      </c>
      <c r="F52" s="22">
        <f>C52-B52</f>
        <v>-111.64999999999998</v>
      </c>
      <c r="G52"/>
      <c r="H52" s="120"/>
      <c r="I52" s="121"/>
      <c r="J52" s="122"/>
      <c r="K52" s="123"/>
      <c r="L52" s="123"/>
      <c r="M52" s="124"/>
      <c r="N52" s="123"/>
      <c r="O52" s="123"/>
      <c r="P52"/>
      <c r="S52"/>
    </row>
    <row r="53" spans="1:19" s="31" customFormat="1" ht="14.25">
      <c r="A53" s="103" t="s">
        <v>85</v>
      </c>
      <c r="B53" s="148">
        <v>480</v>
      </c>
      <c r="C53" s="96">
        <f>D53+E53</f>
        <v>368.35</v>
      </c>
      <c r="D53" s="97"/>
      <c r="E53" s="97">
        <v>368.35</v>
      </c>
      <c r="F53" s="104">
        <f>C53-B53</f>
        <v>-111.64999999999998</v>
      </c>
      <c r="G53"/>
      <c r="H53" s="69">
        <v>42</v>
      </c>
      <c r="I53" s="70">
        <f>ROUND(C53/H53,2)</f>
        <v>8.77</v>
      </c>
      <c r="J53" s="71"/>
      <c r="K53" s="72"/>
      <c r="L53" s="72"/>
      <c r="M53" s="19"/>
      <c r="N53" s="72"/>
      <c r="O53" s="72">
        <f t="shared" si="1"/>
        <v>8.77</v>
      </c>
      <c r="P53"/>
      <c r="S53"/>
    </row>
    <row r="54" spans="1:19" s="31" customFormat="1" ht="14.25">
      <c r="A54" s="105"/>
      <c r="B54" s="144"/>
      <c r="C54" s="96"/>
      <c r="D54" s="93"/>
      <c r="E54" s="93"/>
      <c r="F54" s="106"/>
      <c r="G54"/>
      <c r="H54" s="69"/>
      <c r="I54" s="70"/>
      <c r="J54" s="71"/>
      <c r="K54" s="72"/>
      <c r="L54" s="72"/>
      <c r="M54" s="19"/>
      <c r="N54" s="72"/>
      <c r="O54" s="72"/>
      <c r="P54" s="58"/>
      <c r="S54"/>
    </row>
    <row r="55" spans="1:19" s="31" customFormat="1" ht="15.75">
      <c r="A55" s="21" t="s">
        <v>60</v>
      </c>
      <c r="B55" s="67">
        <f>SUM(B56:B58)</f>
        <v>500</v>
      </c>
      <c r="C55" s="22">
        <f>D55+E55</f>
        <v>510.42</v>
      </c>
      <c r="D55" s="22">
        <f>SUM(D56:D58)</f>
        <v>111.7</v>
      </c>
      <c r="E55" s="22">
        <f>SUM(E56:E58)</f>
        <v>398.72</v>
      </c>
      <c r="F55" s="22">
        <f>C55-B55</f>
        <v>10.420000000000016</v>
      </c>
      <c r="G55"/>
      <c r="H55" s="120"/>
      <c r="I55" s="121"/>
      <c r="J55" s="122"/>
      <c r="K55" s="123"/>
      <c r="L55" s="123"/>
      <c r="M55" s="124"/>
      <c r="N55" s="123"/>
      <c r="O55" s="123"/>
      <c r="P55"/>
      <c r="S55"/>
    </row>
    <row r="56" spans="1:19" s="31" customFormat="1" ht="14.25">
      <c r="A56" s="103" t="s">
        <v>86</v>
      </c>
      <c r="B56" s="142">
        <v>400</v>
      </c>
      <c r="C56" s="96">
        <f>D56+E56</f>
        <v>398.72</v>
      </c>
      <c r="D56" s="97"/>
      <c r="E56" s="97">
        <v>398.72</v>
      </c>
      <c r="F56" s="104">
        <f>C56-B56</f>
        <v>-1.2799999999999727</v>
      </c>
      <c r="G56"/>
      <c r="H56" s="69">
        <v>42</v>
      </c>
      <c r="I56" s="70">
        <f>ROUND(C56/H56,2)</f>
        <v>9.49</v>
      </c>
      <c r="J56" s="71"/>
      <c r="K56" s="72"/>
      <c r="L56" s="72"/>
      <c r="M56" s="19"/>
      <c r="N56" s="72"/>
      <c r="O56" s="72">
        <f t="shared" si="1"/>
        <v>9.49</v>
      </c>
      <c r="P56"/>
      <c r="S56"/>
    </row>
    <row r="57" spans="1:19" s="31" customFormat="1" ht="14.25">
      <c r="A57" s="105" t="s">
        <v>4</v>
      </c>
      <c r="B57" s="143">
        <v>100</v>
      </c>
      <c r="C57" s="96">
        <f>D57+E57</f>
        <v>111.7</v>
      </c>
      <c r="D57" s="93">
        <v>111.7</v>
      </c>
      <c r="E57" s="93"/>
      <c r="F57" s="106">
        <f>C57-B57</f>
        <v>11.700000000000003</v>
      </c>
      <c r="G57"/>
      <c r="H57" s="69">
        <v>192</v>
      </c>
      <c r="I57" s="70">
        <f>ROUND(C57/H57,2)</f>
        <v>0.58</v>
      </c>
      <c r="J57" s="71"/>
      <c r="K57" s="72">
        <f>I57</f>
        <v>0.58</v>
      </c>
      <c r="L57" s="72">
        <f>I57</f>
        <v>0.58</v>
      </c>
      <c r="M57" s="19">
        <f>I57</f>
        <v>0.58</v>
      </c>
      <c r="N57" s="72">
        <f t="shared" si="0"/>
        <v>0.58</v>
      </c>
      <c r="O57" s="72">
        <f t="shared" si="1"/>
        <v>0.58</v>
      </c>
      <c r="P57" s="43"/>
      <c r="S57"/>
    </row>
    <row r="58" spans="1:15" ht="14.25">
      <c r="A58" s="107"/>
      <c r="B58" s="137"/>
      <c r="C58" s="98"/>
      <c r="D58" s="99"/>
      <c r="E58" s="99"/>
      <c r="F58" s="108"/>
      <c r="H58" s="69"/>
      <c r="I58" s="70"/>
      <c r="J58" s="71"/>
      <c r="K58" s="72"/>
      <c r="L58" s="72"/>
      <c r="M58" s="19"/>
      <c r="N58" s="72"/>
      <c r="O58" s="72"/>
    </row>
    <row r="59" spans="1:15" ht="15.75">
      <c r="A59" s="21" t="s">
        <v>108</v>
      </c>
      <c r="B59" s="67">
        <v>150</v>
      </c>
      <c r="C59" s="22">
        <f aca="true" t="shared" si="5" ref="C59:C64">D59+E59</f>
        <v>0</v>
      </c>
      <c r="D59" s="22">
        <v>0</v>
      </c>
      <c r="E59" s="22">
        <v>0</v>
      </c>
      <c r="F59" s="22">
        <f aca="true" t="shared" si="6" ref="F59:F64">C59-B59</f>
        <v>-150</v>
      </c>
      <c r="H59" s="181">
        <v>192</v>
      </c>
      <c r="I59" s="121">
        <f>ROUND(C59/H59,2)</f>
        <v>0</v>
      </c>
      <c r="J59" s="122"/>
      <c r="K59" s="123">
        <f>I59</f>
        <v>0</v>
      </c>
      <c r="L59" s="123">
        <f>I59</f>
        <v>0</v>
      </c>
      <c r="M59" s="124">
        <f>I59</f>
        <v>0</v>
      </c>
      <c r="N59" s="123">
        <f t="shared" si="0"/>
        <v>0</v>
      </c>
      <c r="O59" s="123">
        <f t="shared" si="1"/>
        <v>0</v>
      </c>
    </row>
    <row r="60" spans="1:16" ht="15.75">
      <c r="A60" s="21" t="s">
        <v>56</v>
      </c>
      <c r="B60" s="67">
        <f>SUM(B61:B64)</f>
        <v>500</v>
      </c>
      <c r="C60" s="22">
        <f t="shared" si="5"/>
        <v>322.09000000000003</v>
      </c>
      <c r="D60" s="22">
        <f>SUM(D61:D64)</f>
        <v>46.36</v>
      </c>
      <c r="E60" s="22">
        <f>SUM(E61:E64)</f>
        <v>275.73</v>
      </c>
      <c r="F60" s="22">
        <f t="shared" si="6"/>
        <v>-177.90999999999997</v>
      </c>
      <c r="G60" s="126"/>
      <c r="H60" s="120"/>
      <c r="I60" s="121"/>
      <c r="J60" s="122"/>
      <c r="K60" s="123"/>
      <c r="L60" s="123"/>
      <c r="M60" s="124"/>
      <c r="N60" s="123"/>
      <c r="O60" s="123"/>
      <c r="P60" s="43"/>
    </row>
    <row r="61" spans="1:16" ht="14.25">
      <c r="A61" s="103" t="s">
        <v>88</v>
      </c>
      <c r="B61" s="148">
        <v>50</v>
      </c>
      <c r="C61" s="96">
        <f t="shared" si="5"/>
        <v>58.29</v>
      </c>
      <c r="D61" s="97">
        <v>46.36</v>
      </c>
      <c r="E61" s="97">
        <v>11.93</v>
      </c>
      <c r="F61" s="104">
        <f t="shared" si="6"/>
        <v>8.29</v>
      </c>
      <c r="H61" s="69">
        <v>192</v>
      </c>
      <c r="I61" s="70">
        <f>ROUND(C61/H61,2)</f>
        <v>0.3</v>
      </c>
      <c r="J61" s="71"/>
      <c r="K61" s="72">
        <f>I61</f>
        <v>0.3</v>
      </c>
      <c r="L61" s="72">
        <f>I61</f>
        <v>0.3</v>
      </c>
      <c r="M61" s="19">
        <f>I61</f>
        <v>0.3</v>
      </c>
      <c r="N61" s="72">
        <f t="shared" si="0"/>
        <v>0.3</v>
      </c>
      <c r="O61" s="72">
        <f t="shared" si="1"/>
        <v>0.3</v>
      </c>
      <c r="P61" s="53"/>
    </row>
    <row r="62" spans="1:15" ht="14.25">
      <c r="A62" s="105" t="s">
        <v>67</v>
      </c>
      <c r="B62" s="144">
        <v>50</v>
      </c>
      <c r="C62" s="96">
        <f t="shared" si="5"/>
        <v>41</v>
      </c>
      <c r="D62" s="93"/>
      <c r="E62" s="93">
        <v>41</v>
      </c>
      <c r="F62" s="106">
        <f t="shared" si="6"/>
        <v>-9</v>
      </c>
      <c r="H62" s="69">
        <v>42</v>
      </c>
      <c r="I62" s="70">
        <f>ROUND(C62/H62,2)</f>
        <v>0.98</v>
      </c>
      <c r="J62" s="71"/>
      <c r="K62" s="72"/>
      <c r="L62" s="72"/>
      <c r="M62" s="19"/>
      <c r="N62" s="72">
        <f t="shared" si="0"/>
        <v>0.98</v>
      </c>
      <c r="O62" s="72"/>
    </row>
    <row r="63" spans="1:15" ht="14.25">
      <c r="A63" s="105" t="s">
        <v>68</v>
      </c>
      <c r="B63" s="144">
        <v>100</v>
      </c>
      <c r="C63" s="96">
        <f t="shared" si="5"/>
        <v>131.77</v>
      </c>
      <c r="D63" s="93"/>
      <c r="E63" s="93">
        <v>131.77</v>
      </c>
      <c r="F63" s="106">
        <f t="shared" si="6"/>
        <v>31.77000000000001</v>
      </c>
      <c r="H63" s="69">
        <v>192</v>
      </c>
      <c r="I63" s="70">
        <f>ROUND(C63/H63,2)</f>
        <v>0.69</v>
      </c>
      <c r="J63" s="71"/>
      <c r="K63" s="72">
        <f>I63</f>
        <v>0.69</v>
      </c>
      <c r="L63" s="72">
        <f>I63</f>
        <v>0.69</v>
      </c>
      <c r="M63" s="19">
        <f>I63</f>
        <v>0.69</v>
      </c>
      <c r="N63" s="72">
        <f t="shared" si="0"/>
        <v>0.69</v>
      </c>
      <c r="O63" s="72">
        <f t="shared" si="1"/>
        <v>0.69</v>
      </c>
    </row>
    <row r="64" spans="1:15" ht="14.25">
      <c r="A64" s="107" t="s">
        <v>104</v>
      </c>
      <c r="B64" s="174">
        <v>300</v>
      </c>
      <c r="C64" s="96">
        <f t="shared" si="5"/>
        <v>91.03</v>
      </c>
      <c r="D64" s="176"/>
      <c r="E64" s="176">
        <v>91.03</v>
      </c>
      <c r="F64" s="108">
        <f t="shared" si="6"/>
        <v>-208.97</v>
      </c>
      <c r="H64" s="69">
        <v>192</v>
      </c>
      <c r="I64" s="70">
        <f>ROUND(C64/H64,2)</f>
        <v>0.47</v>
      </c>
      <c r="J64" s="71"/>
      <c r="K64" s="72">
        <f>I64</f>
        <v>0.47</v>
      </c>
      <c r="L64" s="72">
        <f>I64</f>
        <v>0.47</v>
      </c>
      <c r="M64" s="19">
        <f>I64</f>
        <v>0.47</v>
      </c>
      <c r="N64" s="72">
        <f t="shared" si="0"/>
        <v>0.47</v>
      </c>
      <c r="O64" s="72">
        <f t="shared" si="1"/>
        <v>0.47</v>
      </c>
    </row>
    <row r="65" spans="1:15" ht="14.25">
      <c r="A65" s="173"/>
      <c r="B65" s="150"/>
      <c r="C65" s="84"/>
      <c r="D65" s="151"/>
      <c r="E65" s="151"/>
      <c r="F65" s="179"/>
      <c r="H65" s="69"/>
      <c r="I65" s="70"/>
      <c r="J65" s="71"/>
      <c r="K65" s="72"/>
      <c r="L65" s="72"/>
      <c r="M65" s="19"/>
      <c r="N65" s="72"/>
      <c r="O65" s="72"/>
    </row>
    <row r="66" spans="1:15" ht="15.75">
      <c r="A66" s="21" t="s">
        <v>23</v>
      </c>
      <c r="B66" s="67">
        <f>SUM(B67:B71)</f>
        <v>3000</v>
      </c>
      <c r="C66" s="22">
        <f aca="true" t="shared" si="7" ref="C66:C71">D66+E66</f>
        <v>3083.87</v>
      </c>
      <c r="D66" s="22">
        <f>SUM(D67:D71)</f>
        <v>348.53</v>
      </c>
      <c r="E66" s="22">
        <f>SUM(E67:E71)</f>
        <v>2735.34</v>
      </c>
      <c r="F66" s="22">
        <f>SUM(C66-B66)</f>
        <v>83.86999999999989</v>
      </c>
      <c r="H66" s="120"/>
      <c r="I66" s="121"/>
      <c r="J66" s="122"/>
      <c r="K66" s="123"/>
      <c r="L66" s="123"/>
      <c r="M66" s="124"/>
      <c r="N66" s="123"/>
      <c r="O66" s="123"/>
    </row>
    <row r="67" spans="1:19" ht="28.5">
      <c r="A67" s="127" t="s">
        <v>102</v>
      </c>
      <c r="B67" s="148">
        <v>600</v>
      </c>
      <c r="C67" s="96">
        <f t="shared" si="7"/>
        <v>654.53</v>
      </c>
      <c r="D67" s="97">
        <v>149.94</v>
      </c>
      <c r="E67" s="97">
        <v>504.59</v>
      </c>
      <c r="F67" s="104">
        <f>C67-B67</f>
        <v>54.52999999999997</v>
      </c>
      <c r="H67" s="69">
        <v>192</v>
      </c>
      <c r="I67" s="70">
        <f>ROUND(C67/H67,2)</f>
        <v>3.41</v>
      </c>
      <c r="J67" s="71"/>
      <c r="K67" s="72">
        <f>I67</f>
        <v>3.41</v>
      </c>
      <c r="L67" s="72">
        <f>I67</f>
        <v>3.41</v>
      </c>
      <c r="M67" s="19">
        <f>I67</f>
        <v>3.41</v>
      </c>
      <c r="N67" s="72">
        <f t="shared" si="0"/>
        <v>3.41</v>
      </c>
      <c r="O67" s="72">
        <f t="shared" si="1"/>
        <v>3.41</v>
      </c>
      <c r="P67" s="53"/>
      <c r="Q67" s="54"/>
      <c r="R67" s="54"/>
      <c r="S67" s="125"/>
    </row>
    <row r="68" spans="1:15" ht="14.25">
      <c r="A68" s="127" t="s">
        <v>69</v>
      </c>
      <c r="B68" s="148">
        <v>0</v>
      </c>
      <c r="C68" s="96">
        <f t="shared" si="7"/>
        <v>181.54</v>
      </c>
      <c r="D68" s="97"/>
      <c r="E68" s="97">
        <v>181.54</v>
      </c>
      <c r="F68" s="104">
        <f>C68-B68</f>
        <v>181.54</v>
      </c>
      <c r="H68" s="69">
        <v>192</v>
      </c>
      <c r="I68" s="70">
        <f>ROUND(C68/H68,2)</f>
        <v>0.95</v>
      </c>
      <c r="J68" s="71"/>
      <c r="K68" s="72">
        <f>I68</f>
        <v>0.95</v>
      </c>
      <c r="L68" s="72">
        <f>I68</f>
        <v>0.95</v>
      </c>
      <c r="M68" s="19">
        <f>I68</f>
        <v>0.95</v>
      </c>
      <c r="N68" s="72">
        <f t="shared" si="0"/>
        <v>0.95</v>
      </c>
      <c r="O68" s="72">
        <f t="shared" si="1"/>
        <v>0.95</v>
      </c>
    </row>
    <row r="69" spans="1:15" ht="14.25">
      <c r="A69" s="105" t="s">
        <v>89</v>
      </c>
      <c r="B69" s="144">
        <v>500</v>
      </c>
      <c r="C69" s="96">
        <f t="shared" si="7"/>
        <v>459</v>
      </c>
      <c r="D69" s="93"/>
      <c r="E69" s="93">
        <v>459</v>
      </c>
      <c r="F69" s="104">
        <f>C69-B69</f>
        <v>-41</v>
      </c>
      <c r="H69" s="69">
        <v>192</v>
      </c>
      <c r="I69" s="70">
        <f>ROUND(C69/H69,2)</f>
        <v>2.39</v>
      </c>
      <c r="J69" s="71"/>
      <c r="K69" s="72">
        <f>I69</f>
        <v>2.39</v>
      </c>
      <c r="L69" s="72">
        <f>I69</f>
        <v>2.39</v>
      </c>
      <c r="M69" s="19">
        <f>I69</f>
        <v>2.39</v>
      </c>
      <c r="N69" s="72">
        <f t="shared" si="0"/>
        <v>2.39</v>
      </c>
      <c r="O69" s="72">
        <f t="shared" si="1"/>
        <v>2.39</v>
      </c>
    </row>
    <row r="70" spans="1:15" ht="14.25">
      <c r="A70" s="111" t="s">
        <v>109</v>
      </c>
      <c r="B70" s="144">
        <v>600</v>
      </c>
      <c r="C70" s="96">
        <f t="shared" si="7"/>
        <v>526.1</v>
      </c>
      <c r="D70" s="93">
        <v>198.59</v>
      </c>
      <c r="E70" s="93">
        <v>327.51</v>
      </c>
      <c r="F70" s="106">
        <f>C70-B70</f>
        <v>-73.89999999999998</v>
      </c>
      <c r="H70" s="69">
        <v>192</v>
      </c>
      <c r="I70" s="70">
        <f>ROUND(C70/H70,2)</f>
        <v>2.74</v>
      </c>
      <c r="J70" s="71"/>
      <c r="K70" s="72">
        <f>I70</f>
        <v>2.74</v>
      </c>
      <c r="L70" s="72">
        <f>I70</f>
        <v>2.74</v>
      </c>
      <c r="M70" s="19">
        <f>I70</f>
        <v>2.74</v>
      </c>
      <c r="N70" s="72">
        <f t="shared" si="0"/>
        <v>2.74</v>
      </c>
      <c r="O70" s="72">
        <f t="shared" si="1"/>
        <v>2.74</v>
      </c>
    </row>
    <row r="71" spans="1:15" ht="14.25">
      <c r="A71" s="180" t="s">
        <v>90</v>
      </c>
      <c r="B71" s="174">
        <v>1300</v>
      </c>
      <c r="C71" s="96">
        <f t="shared" si="7"/>
        <v>1262.7</v>
      </c>
      <c r="D71" s="99"/>
      <c r="E71" s="176">
        <v>1262.7</v>
      </c>
      <c r="F71" s="164">
        <f>C71-B71</f>
        <v>-37.299999999999955</v>
      </c>
      <c r="H71" s="69">
        <v>192</v>
      </c>
      <c r="I71" s="70">
        <f>ROUND(C71/H71,2)</f>
        <v>6.58</v>
      </c>
      <c r="J71" s="71"/>
      <c r="K71" s="72">
        <f>I71</f>
        <v>6.58</v>
      </c>
      <c r="L71" s="72">
        <f>I71</f>
        <v>6.58</v>
      </c>
      <c r="M71" s="19">
        <f>I71</f>
        <v>6.58</v>
      </c>
      <c r="N71" s="72">
        <f t="shared" si="0"/>
        <v>6.58</v>
      </c>
      <c r="O71" s="72">
        <f t="shared" si="1"/>
        <v>6.58</v>
      </c>
    </row>
    <row r="72" spans="1:15" ht="15.75" customHeight="1">
      <c r="A72" s="153"/>
      <c r="B72" s="150"/>
      <c r="C72" s="84"/>
      <c r="D72" s="175"/>
      <c r="E72" s="151"/>
      <c r="F72" s="152"/>
      <c r="G72" s="31"/>
      <c r="H72" s="69"/>
      <c r="I72" s="70"/>
      <c r="J72" s="71"/>
      <c r="K72" s="72"/>
      <c r="L72" s="72"/>
      <c r="M72" s="19"/>
      <c r="N72" s="72"/>
      <c r="O72" s="72"/>
    </row>
    <row r="73" spans="1:15" ht="15.75" customHeight="1">
      <c r="A73" s="21" t="s">
        <v>24</v>
      </c>
      <c r="B73" s="67">
        <f>SUM(B74:B77)</f>
        <v>700</v>
      </c>
      <c r="C73" s="22">
        <f>D73+E73</f>
        <v>190.2</v>
      </c>
      <c r="D73" s="22">
        <f>SUM(D74:D76)</f>
        <v>124.18</v>
      </c>
      <c r="E73" s="22">
        <f>SUM(E74:E76)</f>
        <v>66.02</v>
      </c>
      <c r="F73" s="22">
        <f>C73-B73</f>
        <v>-509.8</v>
      </c>
      <c r="G73" s="31"/>
      <c r="H73" s="120"/>
      <c r="I73" s="121"/>
      <c r="J73" s="122"/>
      <c r="K73" s="123"/>
      <c r="L73" s="123"/>
      <c r="M73" s="124"/>
      <c r="N73" s="123"/>
      <c r="O73" s="123"/>
    </row>
    <row r="74" spans="1:15" ht="14.25">
      <c r="A74" s="114" t="s">
        <v>110</v>
      </c>
      <c r="B74" s="148">
        <v>150</v>
      </c>
      <c r="C74" s="96">
        <f>D74+E74</f>
        <v>65</v>
      </c>
      <c r="D74" s="102">
        <v>65</v>
      </c>
      <c r="E74" s="102"/>
      <c r="F74" s="115">
        <f>C74-B74</f>
        <v>-85</v>
      </c>
      <c r="H74" s="69">
        <v>192</v>
      </c>
      <c r="I74" s="70">
        <f>ROUND(C74/H74,2)</f>
        <v>0.34</v>
      </c>
      <c r="J74" s="71"/>
      <c r="K74" s="72">
        <f aca="true" t="shared" si="8" ref="K74:K117">I74</f>
        <v>0.34</v>
      </c>
      <c r="L74" s="72">
        <f aca="true" t="shared" si="9" ref="L74:L117">I74</f>
        <v>0.34</v>
      </c>
      <c r="M74" s="19">
        <f aca="true" t="shared" si="10" ref="M74:M117">I74</f>
        <v>0.34</v>
      </c>
      <c r="N74" s="72">
        <f aca="true" t="shared" si="11" ref="N74:N117">I74</f>
        <v>0.34</v>
      </c>
      <c r="O74" s="72">
        <f aca="true" t="shared" si="12" ref="O74:O117">I74</f>
        <v>0.34</v>
      </c>
    </row>
    <row r="75" spans="1:19" s="31" customFormat="1" ht="14.25">
      <c r="A75" s="172" t="s">
        <v>111</v>
      </c>
      <c r="B75" s="144">
        <v>200</v>
      </c>
      <c r="C75" s="96">
        <f>D75+E75</f>
        <v>62.5</v>
      </c>
      <c r="D75" s="95">
        <v>59.18</v>
      </c>
      <c r="E75" s="95">
        <v>3.32</v>
      </c>
      <c r="F75" s="106">
        <f>C75-B75</f>
        <v>-137.5</v>
      </c>
      <c r="G75"/>
      <c r="H75" s="69">
        <v>192</v>
      </c>
      <c r="I75" s="70">
        <f>ROUND(C75/H75,2)</f>
        <v>0.33</v>
      </c>
      <c r="J75" s="71"/>
      <c r="K75" s="72">
        <f t="shared" si="8"/>
        <v>0.33</v>
      </c>
      <c r="L75" s="72">
        <f t="shared" si="9"/>
        <v>0.33</v>
      </c>
      <c r="M75" s="19">
        <f t="shared" si="10"/>
        <v>0.33</v>
      </c>
      <c r="N75" s="72">
        <f t="shared" si="11"/>
        <v>0.33</v>
      </c>
      <c r="O75" s="72">
        <f t="shared" si="12"/>
        <v>0.33</v>
      </c>
      <c r="P75"/>
      <c r="S75"/>
    </row>
    <row r="76" spans="1:19" s="31" customFormat="1" ht="14.25">
      <c r="A76" s="116" t="s">
        <v>112</v>
      </c>
      <c r="B76" s="144">
        <v>350</v>
      </c>
      <c r="C76" s="96">
        <f>D76+E76</f>
        <v>62.7</v>
      </c>
      <c r="D76" s="95"/>
      <c r="E76" s="95">
        <v>62.7</v>
      </c>
      <c r="F76" s="117">
        <f>C76-B76</f>
        <v>-287.3</v>
      </c>
      <c r="G76"/>
      <c r="H76" s="69">
        <v>192</v>
      </c>
      <c r="I76" s="70">
        <f>ROUND(C76/H76,2)</f>
        <v>0.33</v>
      </c>
      <c r="J76" s="71"/>
      <c r="K76" s="72">
        <f t="shared" si="8"/>
        <v>0.33</v>
      </c>
      <c r="L76" s="72">
        <f t="shared" si="9"/>
        <v>0.33</v>
      </c>
      <c r="M76" s="19">
        <f t="shared" si="10"/>
        <v>0.33</v>
      </c>
      <c r="N76" s="72">
        <f t="shared" si="11"/>
        <v>0.33</v>
      </c>
      <c r="O76" s="72">
        <f t="shared" si="12"/>
        <v>0.33</v>
      </c>
      <c r="P76"/>
      <c r="S76"/>
    </row>
    <row r="77" spans="1:19" s="31" customFormat="1" ht="14.25">
      <c r="A77" s="107"/>
      <c r="B77" s="137"/>
      <c r="C77" s="98"/>
      <c r="D77" s="99"/>
      <c r="E77" s="99"/>
      <c r="F77" s="108"/>
      <c r="G77"/>
      <c r="H77" s="69"/>
      <c r="I77" s="70"/>
      <c r="J77" s="71"/>
      <c r="K77" s="72"/>
      <c r="L77" s="72"/>
      <c r="M77" s="19"/>
      <c r="N77" s="72"/>
      <c r="O77" s="72"/>
      <c r="P77"/>
      <c r="S77"/>
    </row>
    <row r="78" spans="1:19" s="31" customFormat="1" ht="15.75">
      <c r="A78" s="21" t="s">
        <v>91</v>
      </c>
      <c r="B78" s="67">
        <v>100</v>
      </c>
      <c r="C78" s="22">
        <f>D78+E78</f>
        <v>71.6</v>
      </c>
      <c r="D78" s="22">
        <v>0</v>
      </c>
      <c r="E78" s="22">
        <v>71.6</v>
      </c>
      <c r="F78" s="22">
        <f>C78-B78</f>
        <v>-28.400000000000006</v>
      </c>
      <c r="G78"/>
      <c r="H78" s="120">
        <v>192</v>
      </c>
      <c r="I78" s="121">
        <f>ROUND(C78/H78,2)</f>
        <v>0.37</v>
      </c>
      <c r="J78" s="122"/>
      <c r="K78" s="123">
        <f t="shared" si="8"/>
        <v>0.37</v>
      </c>
      <c r="L78" s="123">
        <f t="shared" si="9"/>
        <v>0.37</v>
      </c>
      <c r="M78" s="124">
        <f t="shared" si="10"/>
        <v>0.37</v>
      </c>
      <c r="N78" s="123">
        <f t="shared" si="11"/>
        <v>0.37</v>
      </c>
      <c r="O78" s="123">
        <f t="shared" si="12"/>
        <v>0.37</v>
      </c>
      <c r="P78"/>
      <c r="S78"/>
    </row>
    <row r="79" spans="1:19" s="31" customFormat="1" ht="15.75">
      <c r="A79" s="21" t="s">
        <v>1</v>
      </c>
      <c r="B79" s="67">
        <f>SUM(B80:B82)</f>
        <v>500</v>
      </c>
      <c r="C79" s="22">
        <f>D79+E79</f>
        <v>0</v>
      </c>
      <c r="D79" s="22">
        <f>SUM(D80:D82)</f>
        <v>0</v>
      </c>
      <c r="E79" s="22">
        <f>SUM(E80:E82)</f>
        <v>0</v>
      </c>
      <c r="F79" s="22">
        <f>SUM(F80:F82)</f>
        <v>-500</v>
      </c>
      <c r="G79"/>
      <c r="H79" s="120"/>
      <c r="I79" s="121"/>
      <c r="J79" s="122"/>
      <c r="K79" s="123"/>
      <c r="L79" s="123"/>
      <c r="M79" s="124"/>
      <c r="N79" s="123"/>
      <c r="O79" s="123"/>
      <c r="P79"/>
      <c r="S79"/>
    </row>
    <row r="80" spans="1:19" s="31" customFormat="1" ht="14.25">
      <c r="A80" s="103" t="s">
        <v>21</v>
      </c>
      <c r="B80" s="148">
        <v>250</v>
      </c>
      <c r="C80" s="96">
        <f>D80+E80</f>
        <v>0</v>
      </c>
      <c r="D80" s="97"/>
      <c r="E80" s="97"/>
      <c r="F80" s="104">
        <f>C80-B80</f>
        <v>-250</v>
      </c>
      <c r="G80"/>
      <c r="H80" s="69">
        <v>192</v>
      </c>
      <c r="I80" s="70">
        <f>ROUND(C80/H80,2)</f>
        <v>0</v>
      </c>
      <c r="J80" s="71"/>
      <c r="K80" s="72">
        <f t="shared" si="8"/>
        <v>0</v>
      </c>
      <c r="L80" s="72">
        <f t="shared" si="9"/>
        <v>0</v>
      </c>
      <c r="M80" s="19">
        <f t="shared" si="10"/>
        <v>0</v>
      </c>
      <c r="N80" s="72">
        <f t="shared" si="11"/>
        <v>0</v>
      </c>
      <c r="O80" s="72">
        <f t="shared" si="12"/>
        <v>0</v>
      </c>
      <c r="P80" s="43"/>
      <c r="S80"/>
    </row>
    <row r="81" spans="1:19" s="31" customFormat="1" ht="14.25">
      <c r="A81" s="105" t="s">
        <v>13</v>
      </c>
      <c r="B81" s="144">
        <v>250</v>
      </c>
      <c r="C81" s="96">
        <f>D81+E81</f>
        <v>0</v>
      </c>
      <c r="D81" s="93"/>
      <c r="E81" s="93"/>
      <c r="F81" s="106">
        <f>C81-B81</f>
        <v>-250</v>
      </c>
      <c r="G81"/>
      <c r="H81" s="69">
        <v>192</v>
      </c>
      <c r="I81" s="70">
        <f>ROUND(C81/H81,2)</f>
        <v>0</v>
      </c>
      <c r="J81" s="71"/>
      <c r="K81" s="72">
        <f t="shared" si="8"/>
        <v>0</v>
      </c>
      <c r="L81" s="72">
        <f t="shared" si="9"/>
        <v>0</v>
      </c>
      <c r="M81" s="19">
        <f t="shared" si="10"/>
        <v>0</v>
      </c>
      <c r="N81" s="72">
        <f t="shared" si="11"/>
        <v>0</v>
      </c>
      <c r="O81" s="72">
        <f t="shared" si="12"/>
        <v>0</v>
      </c>
      <c r="P81"/>
      <c r="S81"/>
    </row>
    <row r="82" spans="1:19" s="31" customFormat="1" ht="14.25">
      <c r="A82" s="107"/>
      <c r="B82" s="137"/>
      <c r="C82" s="98"/>
      <c r="D82" s="99"/>
      <c r="E82" s="99"/>
      <c r="F82" s="108"/>
      <c r="G82"/>
      <c r="H82" s="69"/>
      <c r="I82" s="70"/>
      <c r="J82" s="71"/>
      <c r="K82" s="72"/>
      <c r="L82" s="72"/>
      <c r="M82" s="19"/>
      <c r="N82" s="72"/>
      <c r="O82" s="72"/>
      <c r="P82"/>
      <c r="S82"/>
    </row>
    <row r="83" spans="1:19" s="31" customFormat="1" ht="15.75">
      <c r="A83" s="21" t="s">
        <v>11</v>
      </c>
      <c r="B83" s="67">
        <f>SUM(B84:B87)</f>
        <v>1200</v>
      </c>
      <c r="C83" s="22">
        <f>D83+E83</f>
        <v>285.01</v>
      </c>
      <c r="D83" s="22">
        <f>SUM(D84:D87)</f>
        <v>27.99</v>
      </c>
      <c r="E83" s="22">
        <f>SUM(E84:E86)</f>
        <v>257.02</v>
      </c>
      <c r="F83" s="22">
        <f>C83-B83</f>
        <v>-914.99</v>
      </c>
      <c r="G83"/>
      <c r="H83" s="120"/>
      <c r="I83" s="121"/>
      <c r="J83" s="122"/>
      <c r="K83" s="123"/>
      <c r="L83" s="123"/>
      <c r="M83" s="124"/>
      <c r="N83" s="123"/>
      <c r="O83" s="123"/>
      <c r="P83"/>
      <c r="S83"/>
    </row>
    <row r="84" spans="1:19" s="31" customFormat="1" ht="14.25">
      <c r="A84" s="103" t="s">
        <v>113</v>
      </c>
      <c r="B84" s="148">
        <v>350</v>
      </c>
      <c r="C84" s="96">
        <f>D84+E84</f>
        <v>0</v>
      </c>
      <c r="D84" s="97"/>
      <c r="E84" s="97"/>
      <c r="F84" s="104">
        <f>C84-B84</f>
        <v>-350</v>
      </c>
      <c r="G84"/>
      <c r="H84" s="69">
        <v>192</v>
      </c>
      <c r="I84" s="70">
        <f>ROUND(C84/H84,2)</f>
        <v>0</v>
      </c>
      <c r="J84" s="71"/>
      <c r="K84" s="72">
        <f t="shared" si="8"/>
        <v>0</v>
      </c>
      <c r="L84" s="72">
        <f t="shared" si="9"/>
        <v>0</v>
      </c>
      <c r="M84" s="19">
        <f t="shared" si="10"/>
        <v>0</v>
      </c>
      <c r="N84" s="72">
        <f t="shared" si="11"/>
        <v>0</v>
      </c>
      <c r="O84" s="72">
        <f t="shared" si="12"/>
        <v>0</v>
      </c>
      <c r="P84"/>
      <c r="S84"/>
    </row>
    <row r="85" spans="1:19" s="31" customFormat="1" ht="14.25">
      <c r="A85" s="105" t="s">
        <v>54</v>
      </c>
      <c r="B85" s="144">
        <v>210</v>
      </c>
      <c r="C85" s="96">
        <f>D85+E85</f>
        <v>205.6</v>
      </c>
      <c r="D85" s="93"/>
      <c r="E85" s="93">
        <v>205.6</v>
      </c>
      <c r="F85" s="106">
        <f>C85-B85</f>
        <v>-4.400000000000006</v>
      </c>
      <c r="G85"/>
      <c r="H85" s="69">
        <v>192</v>
      </c>
      <c r="I85" s="70">
        <f>ROUND(C85/H85,2)</f>
        <v>1.07</v>
      </c>
      <c r="J85" s="71"/>
      <c r="K85" s="72">
        <f t="shared" si="8"/>
        <v>1.07</v>
      </c>
      <c r="L85" s="72">
        <f t="shared" si="9"/>
        <v>1.07</v>
      </c>
      <c r="M85" s="19">
        <f t="shared" si="10"/>
        <v>1.07</v>
      </c>
      <c r="N85" s="72">
        <f t="shared" si="11"/>
        <v>1.07</v>
      </c>
      <c r="O85" s="72">
        <f t="shared" si="12"/>
        <v>1.07</v>
      </c>
      <c r="P85"/>
      <c r="S85"/>
    </row>
    <row r="86" spans="1:19" s="31" customFormat="1" ht="14.25">
      <c r="A86" s="105" t="s">
        <v>118</v>
      </c>
      <c r="B86" s="144">
        <v>320</v>
      </c>
      <c r="C86" s="96">
        <f>D86+E86</f>
        <v>51.42</v>
      </c>
      <c r="D86" s="93"/>
      <c r="E86" s="93">
        <v>51.42</v>
      </c>
      <c r="F86" s="106">
        <f>C86-B86</f>
        <v>-268.58</v>
      </c>
      <c r="G86"/>
      <c r="H86" s="69">
        <v>192</v>
      </c>
      <c r="I86" s="70">
        <f>ROUND(C86/H86,2)</f>
        <v>0.27</v>
      </c>
      <c r="J86" s="71"/>
      <c r="K86" s="72">
        <f t="shared" si="8"/>
        <v>0.27</v>
      </c>
      <c r="L86" s="72">
        <f t="shared" si="9"/>
        <v>0.27</v>
      </c>
      <c r="M86" s="19">
        <f t="shared" si="10"/>
        <v>0.27</v>
      </c>
      <c r="N86" s="72">
        <f t="shared" si="11"/>
        <v>0.27</v>
      </c>
      <c r="O86" s="72">
        <f t="shared" si="12"/>
        <v>0.27</v>
      </c>
      <c r="P86"/>
      <c r="S86"/>
    </row>
    <row r="87" spans="1:19" s="31" customFormat="1" ht="14.25">
      <c r="A87" s="107" t="s">
        <v>92</v>
      </c>
      <c r="B87" s="149">
        <v>320</v>
      </c>
      <c r="C87" s="96">
        <f>D87+E87</f>
        <v>27.99</v>
      </c>
      <c r="D87" s="99">
        <v>27.99</v>
      </c>
      <c r="E87" s="99"/>
      <c r="F87" s="164">
        <f>C87-B87</f>
        <v>-292.01</v>
      </c>
      <c r="G87"/>
      <c r="H87" s="69">
        <v>192</v>
      </c>
      <c r="I87" s="70">
        <f>ROUND(C87/H87,2)</f>
        <v>0.15</v>
      </c>
      <c r="J87" s="71"/>
      <c r="K87" s="72">
        <f t="shared" si="8"/>
        <v>0.15</v>
      </c>
      <c r="L87" s="72">
        <f t="shared" si="9"/>
        <v>0.15</v>
      </c>
      <c r="M87" s="19">
        <f t="shared" si="10"/>
        <v>0.15</v>
      </c>
      <c r="N87" s="72">
        <f t="shared" si="11"/>
        <v>0.15</v>
      </c>
      <c r="O87" s="72">
        <f t="shared" si="12"/>
        <v>0.15</v>
      </c>
      <c r="P87"/>
      <c r="S87"/>
    </row>
    <row r="88" spans="1:19" s="31" customFormat="1" ht="14.25">
      <c r="A88" s="173"/>
      <c r="B88" s="178"/>
      <c r="C88" s="84"/>
      <c r="D88" s="175"/>
      <c r="E88" s="175"/>
      <c r="F88" s="152"/>
      <c r="G88"/>
      <c r="H88" s="69"/>
      <c r="I88" s="70"/>
      <c r="J88" s="71"/>
      <c r="K88" s="72"/>
      <c r="L88" s="72"/>
      <c r="M88" s="19"/>
      <c r="N88" s="72"/>
      <c r="O88" s="72"/>
      <c r="P88"/>
      <c r="S88"/>
    </row>
    <row r="89" spans="1:19" s="31" customFormat="1" ht="15.75">
      <c r="A89" s="21" t="s">
        <v>12</v>
      </c>
      <c r="B89" s="67">
        <f>SUM(B90:B91)</f>
        <v>4000</v>
      </c>
      <c r="C89" s="22">
        <f>D89+E89</f>
        <v>3339.89</v>
      </c>
      <c r="D89" s="22">
        <f>SUM(D90:D92)</f>
        <v>935.64</v>
      </c>
      <c r="E89" s="22">
        <f>SUM(E90:E91)</f>
        <v>2404.25</v>
      </c>
      <c r="F89" s="22">
        <f>C89-B89</f>
        <v>-660.1100000000001</v>
      </c>
      <c r="G89"/>
      <c r="H89" s="120"/>
      <c r="I89" s="121"/>
      <c r="J89" s="122"/>
      <c r="K89" s="123"/>
      <c r="L89" s="123"/>
      <c r="M89" s="124"/>
      <c r="N89" s="123"/>
      <c r="O89" s="123"/>
      <c r="P89"/>
      <c r="S89"/>
    </row>
    <row r="90" spans="1:19" s="31" customFormat="1" ht="14.25">
      <c r="A90" s="103" t="s">
        <v>93</v>
      </c>
      <c r="B90" s="148">
        <v>1500</v>
      </c>
      <c r="C90" s="96">
        <f>D90+E90</f>
        <v>951.55</v>
      </c>
      <c r="D90" s="97"/>
      <c r="E90" s="97">
        <v>951.55</v>
      </c>
      <c r="F90" s="106">
        <f>C90-B90</f>
        <v>-548.45</v>
      </c>
      <c r="G90"/>
      <c r="H90" s="69">
        <v>192</v>
      </c>
      <c r="I90" s="70">
        <f>ROUND(C90/H90,2)</f>
        <v>4.96</v>
      </c>
      <c r="J90" s="71"/>
      <c r="K90" s="72">
        <f t="shared" si="8"/>
        <v>4.96</v>
      </c>
      <c r="L90" s="72">
        <f t="shared" si="9"/>
        <v>4.96</v>
      </c>
      <c r="M90" s="19">
        <f t="shared" si="10"/>
        <v>4.96</v>
      </c>
      <c r="N90" s="72">
        <f t="shared" si="11"/>
        <v>4.96</v>
      </c>
      <c r="O90" s="72">
        <f t="shared" si="12"/>
        <v>4.96</v>
      </c>
      <c r="P90"/>
      <c r="S90"/>
    </row>
    <row r="91" spans="1:19" s="31" customFormat="1" ht="26.25">
      <c r="A91" s="160" t="s">
        <v>114</v>
      </c>
      <c r="B91" s="144">
        <v>2500</v>
      </c>
      <c r="C91" s="96">
        <f>D91+E91</f>
        <v>2388.34</v>
      </c>
      <c r="D91" s="93">
        <v>935.64</v>
      </c>
      <c r="E91" s="93">
        <v>1452.7</v>
      </c>
      <c r="F91" s="106">
        <f>C91-B91</f>
        <v>-111.65999999999985</v>
      </c>
      <c r="G91"/>
      <c r="H91" s="69">
        <v>192</v>
      </c>
      <c r="I91" s="70">
        <f>ROUND(C91/H91,2)</f>
        <v>12.44</v>
      </c>
      <c r="J91" s="71"/>
      <c r="K91" s="72">
        <f t="shared" si="8"/>
        <v>12.44</v>
      </c>
      <c r="L91" s="72">
        <f t="shared" si="9"/>
        <v>12.44</v>
      </c>
      <c r="M91" s="19">
        <f t="shared" si="10"/>
        <v>12.44</v>
      </c>
      <c r="N91" s="72">
        <f t="shared" si="11"/>
        <v>12.44</v>
      </c>
      <c r="O91" s="72">
        <f t="shared" si="12"/>
        <v>12.44</v>
      </c>
      <c r="P91"/>
      <c r="S91"/>
    </row>
    <row r="92" spans="1:15" ht="14.25">
      <c r="A92" s="107"/>
      <c r="B92" s="149"/>
      <c r="C92" s="98"/>
      <c r="D92" s="99"/>
      <c r="E92" s="99"/>
      <c r="F92" s="108"/>
      <c r="H92" s="69"/>
      <c r="I92" s="70"/>
      <c r="J92" s="71"/>
      <c r="K92" s="72"/>
      <c r="L92" s="72"/>
      <c r="M92" s="19"/>
      <c r="N92" s="72"/>
      <c r="O92" s="72"/>
    </row>
    <row r="93" spans="1:15" ht="15.75">
      <c r="A93" s="21" t="s">
        <v>10</v>
      </c>
      <c r="B93" s="67">
        <f>SUM(B94:B98)</f>
        <v>2000</v>
      </c>
      <c r="C93" s="22">
        <f aca="true" t="shared" si="13" ref="C93:C98">D93+E93</f>
        <v>2128.08</v>
      </c>
      <c r="D93" s="22">
        <f>SUM(D94:D98)</f>
        <v>132.09</v>
      </c>
      <c r="E93" s="22">
        <f>SUM(E94:E98)</f>
        <v>1995.99</v>
      </c>
      <c r="F93" s="22">
        <f aca="true" t="shared" si="14" ref="F93:F98">C93-B93</f>
        <v>128.07999999999993</v>
      </c>
      <c r="H93" s="120"/>
      <c r="I93" s="121"/>
      <c r="J93" s="122"/>
      <c r="K93" s="123"/>
      <c r="L93" s="123"/>
      <c r="M93" s="124"/>
      <c r="N93" s="123"/>
      <c r="O93" s="123"/>
    </row>
    <row r="94" spans="1:15" ht="14.25">
      <c r="A94" s="103" t="s">
        <v>94</v>
      </c>
      <c r="B94" s="148">
        <v>1050</v>
      </c>
      <c r="C94" s="96">
        <f t="shared" si="13"/>
        <v>1050</v>
      </c>
      <c r="D94" s="97"/>
      <c r="E94" s="97">
        <v>1050</v>
      </c>
      <c r="F94" s="106">
        <f t="shared" si="14"/>
        <v>0</v>
      </c>
      <c r="H94" s="69">
        <v>192</v>
      </c>
      <c r="I94" s="70">
        <f>ROUND(C94/H94,2)</f>
        <v>5.47</v>
      </c>
      <c r="J94" s="71"/>
      <c r="K94" s="72">
        <f t="shared" si="8"/>
        <v>5.47</v>
      </c>
      <c r="L94" s="72">
        <f t="shared" si="9"/>
        <v>5.47</v>
      </c>
      <c r="M94" s="19">
        <f t="shared" si="10"/>
        <v>5.47</v>
      </c>
      <c r="N94" s="72">
        <f t="shared" si="11"/>
        <v>5.47</v>
      </c>
      <c r="O94" s="72">
        <f t="shared" si="12"/>
        <v>5.47</v>
      </c>
    </row>
    <row r="95" spans="1:15" ht="14.25">
      <c r="A95" s="105" t="s">
        <v>95</v>
      </c>
      <c r="B95" s="144">
        <v>100</v>
      </c>
      <c r="C95" s="96">
        <f t="shared" si="13"/>
        <v>85.01</v>
      </c>
      <c r="D95" s="93"/>
      <c r="E95" s="93">
        <v>85.01</v>
      </c>
      <c r="F95" s="106">
        <f t="shared" si="14"/>
        <v>-14.989999999999995</v>
      </c>
      <c r="G95" s="43"/>
      <c r="H95" s="69">
        <v>42</v>
      </c>
      <c r="I95" s="70">
        <f>ROUND(C95/H95,2)</f>
        <v>2.02</v>
      </c>
      <c r="J95" s="71"/>
      <c r="K95" s="72"/>
      <c r="L95" s="72"/>
      <c r="M95" s="19"/>
      <c r="N95" s="72"/>
      <c r="O95" s="72">
        <f t="shared" si="12"/>
        <v>2.02</v>
      </c>
    </row>
    <row r="96" spans="1:15" ht="14.25">
      <c r="A96" s="105" t="s">
        <v>96</v>
      </c>
      <c r="B96" s="144">
        <v>500</v>
      </c>
      <c r="C96" s="96">
        <f t="shared" si="13"/>
        <v>600</v>
      </c>
      <c r="D96" s="93"/>
      <c r="E96" s="93">
        <v>600</v>
      </c>
      <c r="F96" s="106">
        <f t="shared" si="14"/>
        <v>100</v>
      </c>
      <c r="H96" s="69">
        <v>42</v>
      </c>
      <c r="I96" s="70">
        <f>ROUND(C96/H96,2)</f>
        <v>14.29</v>
      </c>
      <c r="J96" s="71"/>
      <c r="K96" s="72"/>
      <c r="L96" s="72"/>
      <c r="M96" s="19"/>
      <c r="N96" s="72"/>
      <c r="O96" s="72">
        <f t="shared" si="12"/>
        <v>14.29</v>
      </c>
    </row>
    <row r="97" spans="1:15" ht="27">
      <c r="A97" s="156" t="s">
        <v>123</v>
      </c>
      <c r="B97" s="144">
        <v>300</v>
      </c>
      <c r="C97" s="96">
        <f t="shared" si="13"/>
        <v>354.2</v>
      </c>
      <c r="D97" s="93">
        <v>99.2</v>
      </c>
      <c r="E97" s="93">
        <v>255</v>
      </c>
      <c r="F97" s="106">
        <f t="shared" si="14"/>
        <v>54.19999999999999</v>
      </c>
      <c r="H97" s="69">
        <v>192</v>
      </c>
      <c r="I97" s="70">
        <f>ROUND(C97/H97,2)</f>
        <v>1.84</v>
      </c>
      <c r="J97" s="71"/>
      <c r="K97" s="72">
        <f t="shared" si="8"/>
        <v>1.84</v>
      </c>
      <c r="L97" s="72">
        <f t="shared" si="9"/>
        <v>1.84</v>
      </c>
      <c r="M97" s="19">
        <f t="shared" si="10"/>
        <v>1.84</v>
      </c>
      <c r="N97" s="72">
        <f t="shared" si="11"/>
        <v>1.84</v>
      </c>
      <c r="O97" s="72">
        <f t="shared" si="12"/>
        <v>1.84</v>
      </c>
    </row>
    <row r="98" spans="1:15" ht="14.25">
      <c r="A98" s="107" t="s">
        <v>97</v>
      </c>
      <c r="B98" s="149">
        <v>50</v>
      </c>
      <c r="C98" s="96">
        <f t="shared" si="13"/>
        <v>38.870000000000005</v>
      </c>
      <c r="D98" s="176">
        <v>32.89</v>
      </c>
      <c r="E98" s="176">
        <v>5.98</v>
      </c>
      <c r="F98" s="108">
        <f t="shared" si="14"/>
        <v>-11.129999999999995</v>
      </c>
      <c r="H98" s="69">
        <v>192</v>
      </c>
      <c r="I98" s="70">
        <f>ROUND(C98/H98,2)</f>
        <v>0.2</v>
      </c>
      <c r="J98" s="71"/>
      <c r="K98" s="72">
        <f t="shared" si="8"/>
        <v>0.2</v>
      </c>
      <c r="L98" s="72">
        <f t="shared" si="9"/>
        <v>0.2</v>
      </c>
      <c r="M98" s="19">
        <f t="shared" si="10"/>
        <v>0.2</v>
      </c>
      <c r="N98" s="72">
        <f t="shared" si="11"/>
        <v>0.2</v>
      </c>
      <c r="O98" s="72">
        <f t="shared" si="12"/>
        <v>0.2</v>
      </c>
    </row>
    <row r="99" spans="1:15" ht="14.25">
      <c r="A99" s="173"/>
      <c r="B99" s="178"/>
      <c r="C99" s="84"/>
      <c r="D99" s="151"/>
      <c r="E99" s="151"/>
      <c r="F99" s="179"/>
      <c r="H99" s="69"/>
      <c r="I99" s="70"/>
      <c r="J99" s="71"/>
      <c r="K99" s="72"/>
      <c r="L99" s="72"/>
      <c r="M99" s="19"/>
      <c r="N99" s="72"/>
      <c r="O99" s="72"/>
    </row>
    <row r="100" spans="1:15" ht="15.75">
      <c r="A100" s="21" t="s">
        <v>18</v>
      </c>
      <c r="B100" s="67">
        <f>SUM(B101:B102)</f>
        <v>170</v>
      </c>
      <c r="C100" s="22">
        <f>D100+E100</f>
        <v>227.5</v>
      </c>
      <c r="D100" s="22">
        <f>SUM(D101:D102)</f>
        <v>139.95</v>
      </c>
      <c r="E100" s="22">
        <f>SUM(E101:E102)</f>
        <v>87.55</v>
      </c>
      <c r="F100" s="22">
        <f>C100-B100</f>
        <v>57.5</v>
      </c>
      <c r="H100" s="120"/>
      <c r="I100" s="121"/>
      <c r="J100" s="122"/>
      <c r="K100" s="123"/>
      <c r="L100" s="123"/>
      <c r="M100" s="124"/>
      <c r="N100" s="123"/>
      <c r="O100" s="123"/>
    </row>
    <row r="101" spans="1:15" ht="14.25">
      <c r="A101" s="103" t="s">
        <v>19</v>
      </c>
      <c r="B101" s="148">
        <v>50</v>
      </c>
      <c r="C101" s="96">
        <f>D101+E101</f>
        <v>46.85</v>
      </c>
      <c r="D101" s="154">
        <v>46.85</v>
      </c>
      <c r="E101" s="97"/>
      <c r="F101" s="104">
        <f>C101-B101</f>
        <v>-3.1499999999999986</v>
      </c>
      <c r="H101" s="69">
        <v>192</v>
      </c>
      <c r="I101" s="70">
        <f>ROUND(C101/H101,2)</f>
        <v>0.24</v>
      </c>
      <c r="J101" s="71"/>
      <c r="K101" s="72">
        <f t="shared" si="8"/>
        <v>0.24</v>
      </c>
      <c r="L101" s="72">
        <f t="shared" si="9"/>
        <v>0.24</v>
      </c>
      <c r="M101" s="19">
        <f t="shared" si="10"/>
        <v>0.24</v>
      </c>
      <c r="N101" s="72">
        <f t="shared" si="11"/>
        <v>0.24</v>
      </c>
      <c r="O101" s="72">
        <f t="shared" si="12"/>
        <v>0.24</v>
      </c>
    </row>
    <row r="102" spans="1:15" ht="14.25">
      <c r="A102" s="157" t="s">
        <v>98</v>
      </c>
      <c r="B102" s="174">
        <v>120</v>
      </c>
      <c r="C102" s="96">
        <f>D102+E102</f>
        <v>180.64999999999998</v>
      </c>
      <c r="D102" s="155">
        <v>93.1</v>
      </c>
      <c r="E102" s="176">
        <v>87.55</v>
      </c>
      <c r="F102" s="108">
        <f>C102-B102</f>
        <v>60.64999999999998</v>
      </c>
      <c r="H102" s="69">
        <v>192</v>
      </c>
      <c r="I102" s="70">
        <f>ROUND(C102/H102,2)</f>
        <v>0.94</v>
      </c>
      <c r="J102" s="71"/>
      <c r="K102" s="72">
        <f t="shared" si="8"/>
        <v>0.94</v>
      </c>
      <c r="L102" s="72">
        <f t="shared" si="9"/>
        <v>0.94</v>
      </c>
      <c r="M102" s="19">
        <f t="shared" si="10"/>
        <v>0.94</v>
      </c>
      <c r="N102" s="72">
        <f t="shared" si="11"/>
        <v>0.94</v>
      </c>
      <c r="O102" s="72">
        <f t="shared" si="12"/>
        <v>0.94</v>
      </c>
    </row>
    <row r="103" spans="1:15" ht="14.25">
      <c r="A103" s="173"/>
      <c r="B103" s="150"/>
      <c r="C103" s="84"/>
      <c r="D103" s="175"/>
      <c r="E103" s="151"/>
      <c r="F103" s="179"/>
      <c r="H103" s="69"/>
      <c r="I103" s="70"/>
      <c r="J103" s="71"/>
      <c r="K103" s="72"/>
      <c r="L103" s="72"/>
      <c r="M103" s="19"/>
      <c r="N103" s="72"/>
      <c r="O103" s="72"/>
    </row>
    <row r="104" spans="1:15" ht="15.75">
      <c r="A104" s="21" t="s">
        <v>22</v>
      </c>
      <c r="B104" s="67">
        <f>SUM(B105:B106)</f>
        <v>1000</v>
      </c>
      <c r="C104" s="22">
        <f>D104+E104</f>
        <v>1130</v>
      </c>
      <c r="D104" s="22">
        <f>SUM(D105:D106)</f>
        <v>400</v>
      </c>
      <c r="E104" s="22">
        <f>SUM(E105:E106)</f>
        <v>730</v>
      </c>
      <c r="F104" s="22">
        <f>C104-B104</f>
        <v>130</v>
      </c>
      <c r="H104" s="120"/>
      <c r="I104" s="121"/>
      <c r="J104" s="122"/>
      <c r="K104" s="123"/>
      <c r="L104" s="123"/>
      <c r="M104" s="124"/>
      <c r="N104" s="123"/>
      <c r="O104" s="123"/>
    </row>
    <row r="105" spans="1:15" ht="14.25">
      <c r="A105" s="103" t="s">
        <v>53</v>
      </c>
      <c r="B105" s="148">
        <v>1000</v>
      </c>
      <c r="C105" s="96">
        <f>D105+E105</f>
        <v>1130</v>
      </c>
      <c r="D105" s="97">
        <v>400</v>
      </c>
      <c r="E105" s="97">
        <v>730</v>
      </c>
      <c r="F105" s="106">
        <f>C105-B105</f>
        <v>130</v>
      </c>
      <c r="H105" s="69">
        <v>192</v>
      </c>
      <c r="I105" s="70">
        <f>ROUND(C105/H105,2)</f>
        <v>5.89</v>
      </c>
      <c r="J105" s="71"/>
      <c r="K105" s="72">
        <f t="shared" si="8"/>
        <v>5.89</v>
      </c>
      <c r="L105" s="72">
        <f t="shared" si="9"/>
        <v>5.89</v>
      </c>
      <c r="M105" s="19">
        <f t="shared" si="10"/>
        <v>5.89</v>
      </c>
      <c r="N105" s="72">
        <f t="shared" si="11"/>
        <v>5.89</v>
      </c>
      <c r="O105" s="72">
        <f t="shared" si="12"/>
        <v>5.89</v>
      </c>
    </row>
    <row r="106" spans="1:15" ht="14.25">
      <c r="A106" s="107"/>
      <c r="B106" s="137"/>
      <c r="C106" s="96"/>
      <c r="D106" s="99"/>
      <c r="E106" s="99"/>
      <c r="F106" s="108"/>
      <c r="H106" s="69"/>
      <c r="I106" s="70"/>
      <c r="J106" s="71"/>
      <c r="K106" s="72"/>
      <c r="L106" s="72"/>
      <c r="M106" s="19"/>
      <c r="N106" s="72"/>
      <c r="O106" s="72"/>
    </row>
    <row r="107" spans="1:15" ht="15.75">
      <c r="A107" s="21" t="s">
        <v>66</v>
      </c>
      <c r="B107" s="67">
        <f>SUM(B108:B111)</f>
        <v>2000</v>
      </c>
      <c r="C107" s="22">
        <f>D107+E107</f>
        <v>5696.03</v>
      </c>
      <c r="D107" s="22">
        <f>SUM(D108:D111)</f>
        <v>240</v>
      </c>
      <c r="E107" s="22">
        <f>SUM(E108:E111)</f>
        <v>5456.03</v>
      </c>
      <c r="F107" s="22">
        <f>C107-B107</f>
        <v>3696.0299999999997</v>
      </c>
      <c r="H107" s="120"/>
      <c r="I107" s="121"/>
      <c r="J107" s="122"/>
      <c r="K107" s="123"/>
      <c r="L107" s="123"/>
      <c r="M107" s="124"/>
      <c r="N107" s="123"/>
      <c r="O107" s="123"/>
    </row>
    <row r="108" spans="1:18" ht="14.25">
      <c r="A108" s="103" t="s">
        <v>115</v>
      </c>
      <c r="B108" s="136">
        <v>2000</v>
      </c>
      <c r="C108" s="96">
        <f>D108+E108</f>
        <v>5312.03</v>
      </c>
      <c r="D108" s="97"/>
      <c r="E108" s="97">
        <v>5312.03</v>
      </c>
      <c r="F108" s="106">
        <f>C108-B108</f>
        <v>3312.0299999999997</v>
      </c>
      <c r="H108" s="69">
        <v>192</v>
      </c>
      <c r="I108" s="70">
        <f>ROUND(C108/H108,2)</f>
        <v>27.67</v>
      </c>
      <c r="J108" s="71"/>
      <c r="K108" s="72">
        <f t="shared" si="8"/>
        <v>27.67</v>
      </c>
      <c r="L108" s="72">
        <f t="shared" si="9"/>
        <v>27.67</v>
      </c>
      <c r="M108" s="19">
        <f t="shared" si="10"/>
        <v>27.67</v>
      </c>
      <c r="N108" s="72">
        <f t="shared" si="11"/>
        <v>27.67</v>
      </c>
      <c r="O108" s="72">
        <f t="shared" si="12"/>
        <v>27.67</v>
      </c>
      <c r="P108" s="53"/>
      <c r="Q108" s="54"/>
      <c r="R108" s="54"/>
    </row>
    <row r="109" spans="1:15" ht="14.25">
      <c r="A109" s="103" t="s">
        <v>71</v>
      </c>
      <c r="B109" s="136">
        <v>0</v>
      </c>
      <c r="C109" s="96">
        <f>D109+E109</f>
        <v>240</v>
      </c>
      <c r="D109" s="97">
        <v>240</v>
      </c>
      <c r="E109" s="97"/>
      <c r="F109" s="106">
        <f>C109-B109</f>
        <v>240</v>
      </c>
      <c r="H109" s="69">
        <v>192</v>
      </c>
      <c r="I109" s="70">
        <f>ROUND(C109/H109,2)</f>
        <v>1.25</v>
      </c>
      <c r="J109" s="71"/>
      <c r="K109" s="72">
        <f t="shared" si="8"/>
        <v>1.25</v>
      </c>
      <c r="L109" s="72">
        <f t="shared" si="9"/>
        <v>1.25</v>
      </c>
      <c r="M109" s="19">
        <f t="shared" si="10"/>
        <v>1.25</v>
      </c>
      <c r="N109" s="72">
        <f t="shared" si="11"/>
        <v>1.25</v>
      </c>
      <c r="O109" s="72">
        <f t="shared" si="12"/>
        <v>1.25</v>
      </c>
    </row>
    <row r="110" spans="1:15" ht="14.25">
      <c r="A110" s="107" t="s">
        <v>116</v>
      </c>
      <c r="B110" s="137">
        <v>0</v>
      </c>
      <c r="C110" s="96">
        <f>D110+E110</f>
        <v>144</v>
      </c>
      <c r="D110" s="99"/>
      <c r="E110" s="99">
        <v>144</v>
      </c>
      <c r="F110" s="164">
        <f>C110-B110</f>
        <v>144</v>
      </c>
      <c r="H110" s="69">
        <v>192</v>
      </c>
      <c r="I110" s="70">
        <f>ROUND(C110/H110,2)</f>
        <v>0.75</v>
      </c>
      <c r="J110" s="71"/>
      <c r="K110" s="72">
        <f t="shared" si="8"/>
        <v>0.75</v>
      </c>
      <c r="L110" s="72">
        <f t="shared" si="9"/>
        <v>0.75</v>
      </c>
      <c r="M110" s="19">
        <f t="shared" si="10"/>
        <v>0.75</v>
      </c>
      <c r="N110" s="72">
        <f t="shared" si="11"/>
        <v>0.75</v>
      </c>
      <c r="O110" s="72">
        <f t="shared" si="12"/>
        <v>0.75</v>
      </c>
    </row>
    <row r="111" spans="1:15" ht="14.25">
      <c r="A111" s="161"/>
      <c r="B111" s="162"/>
      <c r="C111" s="98"/>
      <c r="D111" s="163"/>
      <c r="E111" s="163"/>
      <c r="F111" s="104"/>
      <c r="H111" s="69"/>
      <c r="I111" s="70"/>
      <c r="J111" s="71"/>
      <c r="K111" s="72"/>
      <c r="L111" s="72"/>
      <c r="M111" s="19"/>
      <c r="N111" s="72"/>
      <c r="O111" s="72"/>
    </row>
    <row r="112" spans="1:15" ht="15.75">
      <c r="A112" s="21" t="s">
        <v>65</v>
      </c>
      <c r="B112" s="67">
        <v>435</v>
      </c>
      <c r="C112" s="22">
        <f aca="true" t="shared" si="15" ref="C112:C117">D112+E112</f>
        <v>1023.64</v>
      </c>
      <c r="D112" s="22">
        <f>SUM(D113:D117)</f>
        <v>971.62</v>
      </c>
      <c r="E112" s="22">
        <f>SUM(E113:E117)</f>
        <v>52.02</v>
      </c>
      <c r="F112" s="22">
        <f aca="true" t="shared" si="16" ref="F112:F117">C112-B112</f>
        <v>588.64</v>
      </c>
      <c r="H112" s="120"/>
      <c r="I112" s="121"/>
      <c r="J112" s="122"/>
      <c r="K112" s="123"/>
      <c r="L112" s="123"/>
      <c r="M112" s="124"/>
      <c r="N112" s="123"/>
      <c r="O112" s="123"/>
    </row>
    <row r="113" spans="1:15" ht="14.25">
      <c r="A113" s="103" t="s">
        <v>57</v>
      </c>
      <c r="B113" s="136"/>
      <c r="C113" s="96">
        <f t="shared" si="15"/>
        <v>287.64</v>
      </c>
      <c r="D113" s="97">
        <v>287.64</v>
      </c>
      <c r="E113" s="97"/>
      <c r="F113" s="106">
        <f t="shared" si="16"/>
        <v>287.64</v>
      </c>
      <c r="H113" s="69">
        <v>192</v>
      </c>
      <c r="I113" s="70">
        <f>ROUND(C113/H113,2)</f>
        <v>1.5</v>
      </c>
      <c r="J113" s="71"/>
      <c r="K113" s="72">
        <f>I113</f>
        <v>1.5</v>
      </c>
      <c r="L113" s="72">
        <f>I113</f>
        <v>1.5</v>
      </c>
      <c r="M113" s="19">
        <f>I113</f>
        <v>1.5</v>
      </c>
      <c r="N113" s="72">
        <f>I113</f>
        <v>1.5</v>
      </c>
      <c r="O113" s="72">
        <f>I113</f>
        <v>1.5</v>
      </c>
    </row>
    <row r="114" spans="1:15" ht="14.25">
      <c r="A114" s="103" t="s">
        <v>58</v>
      </c>
      <c r="B114" s="136"/>
      <c r="C114" s="96">
        <f t="shared" si="15"/>
        <v>551.88</v>
      </c>
      <c r="D114" s="97">
        <v>551.88</v>
      </c>
      <c r="E114" s="97"/>
      <c r="F114" s="106">
        <f t="shared" si="16"/>
        <v>551.88</v>
      </c>
      <c r="H114" s="69">
        <v>192</v>
      </c>
      <c r="I114" s="70">
        <f>ROUND(C114/H114,2)</f>
        <v>2.87</v>
      </c>
      <c r="J114" s="71"/>
      <c r="K114" s="72">
        <f>I114</f>
        <v>2.87</v>
      </c>
      <c r="L114" s="72">
        <f>I114</f>
        <v>2.87</v>
      </c>
      <c r="M114" s="19">
        <f>I114</f>
        <v>2.87</v>
      </c>
      <c r="N114" s="72">
        <f>I114</f>
        <v>2.87</v>
      </c>
      <c r="O114" s="72">
        <f>I114</f>
        <v>2.87</v>
      </c>
    </row>
    <row r="115" spans="1:15" ht="14.25">
      <c r="A115" s="103" t="s">
        <v>59</v>
      </c>
      <c r="B115" s="136"/>
      <c r="C115" s="96">
        <f t="shared" si="15"/>
        <v>132.1</v>
      </c>
      <c r="D115" s="97">
        <v>132.1</v>
      </c>
      <c r="E115" s="97"/>
      <c r="F115" s="106">
        <f t="shared" si="16"/>
        <v>132.1</v>
      </c>
      <c r="H115" s="69">
        <v>192</v>
      </c>
      <c r="I115" s="70">
        <f>ROUND(C115/H115,2)</f>
        <v>0.69</v>
      </c>
      <c r="J115" s="71"/>
      <c r="K115" s="72">
        <f>I115</f>
        <v>0.69</v>
      </c>
      <c r="L115" s="72">
        <f>I115</f>
        <v>0.69</v>
      </c>
      <c r="M115" s="19">
        <f>I115</f>
        <v>0.69</v>
      </c>
      <c r="N115" s="72">
        <f>I115</f>
        <v>0.69</v>
      </c>
      <c r="O115" s="72">
        <f>I115</f>
        <v>0.69</v>
      </c>
    </row>
    <row r="116" spans="1:15" ht="14.25">
      <c r="A116" s="107" t="s">
        <v>70</v>
      </c>
      <c r="B116" s="137"/>
      <c r="C116" s="96">
        <f t="shared" si="15"/>
        <v>36.02</v>
      </c>
      <c r="D116" s="99"/>
      <c r="E116" s="99">
        <v>36.02</v>
      </c>
      <c r="F116" s="106">
        <f t="shared" si="16"/>
        <v>36.02</v>
      </c>
      <c r="H116" s="69">
        <v>192</v>
      </c>
      <c r="I116" s="70">
        <f>ROUND(C116/H116,2)</f>
        <v>0.19</v>
      </c>
      <c r="J116" s="71"/>
      <c r="K116" s="72">
        <f t="shared" si="8"/>
        <v>0.19</v>
      </c>
      <c r="L116" s="72">
        <f t="shared" si="9"/>
        <v>0.19</v>
      </c>
      <c r="M116" s="19">
        <f t="shared" si="10"/>
        <v>0.19</v>
      </c>
      <c r="N116" s="72">
        <f t="shared" si="11"/>
        <v>0.19</v>
      </c>
      <c r="O116" s="72">
        <f t="shared" si="12"/>
        <v>0.19</v>
      </c>
    </row>
    <row r="117" spans="1:15" ht="14.25">
      <c r="A117" s="107" t="s">
        <v>55</v>
      </c>
      <c r="B117" s="137"/>
      <c r="C117" s="118">
        <f t="shared" si="15"/>
        <v>16</v>
      </c>
      <c r="D117" s="99"/>
      <c r="E117" s="99">
        <v>16</v>
      </c>
      <c r="F117" s="108">
        <f t="shared" si="16"/>
        <v>16</v>
      </c>
      <c r="H117" s="69">
        <v>192</v>
      </c>
      <c r="I117" s="70">
        <f>ROUND(C117/H117,2)</f>
        <v>0.08</v>
      </c>
      <c r="J117" s="71"/>
      <c r="K117" s="72">
        <f t="shared" si="8"/>
        <v>0.08</v>
      </c>
      <c r="L117" s="72">
        <f t="shared" si="9"/>
        <v>0.08</v>
      </c>
      <c r="M117" s="19">
        <f t="shared" si="10"/>
        <v>0.08</v>
      </c>
      <c r="N117" s="72">
        <f t="shared" si="11"/>
        <v>0.08</v>
      </c>
      <c r="O117" s="72">
        <f t="shared" si="12"/>
        <v>0.08</v>
      </c>
    </row>
    <row r="118" spans="1:15" ht="15" thickBot="1">
      <c r="A118" s="165"/>
      <c r="B118" s="170"/>
      <c r="C118" s="171"/>
      <c r="D118" s="169"/>
      <c r="E118" s="169"/>
      <c r="F118" s="169"/>
      <c r="H118" s="73"/>
      <c r="I118" s="74"/>
      <c r="J118" s="71"/>
      <c r="K118" s="20"/>
      <c r="L118" s="20"/>
      <c r="M118" s="20"/>
      <c r="N118" s="20"/>
      <c r="O118" s="20"/>
    </row>
    <row r="119" spans="1:15" ht="17.25" thickBot="1" thickTop="1">
      <c r="A119" s="166" t="s">
        <v>0</v>
      </c>
      <c r="B119" s="145">
        <f>SUM(B100+B83+B79+B78+B73+B66+B60+B59+B55+B52+B41+B34+B27+B26+B21+B16+B112+B93+B89+B47+B36+B104+B107+B35)</f>
        <v>28440</v>
      </c>
      <c r="C119" s="167">
        <f>SUM(C100+C83+C79+C78+C73+C66+C60+C59+C55+C52+C41+C34+C27+C26+C21+C16+C112+C93+C89+C47+C36+C104+C107+C35)</f>
        <v>29291.589999999997</v>
      </c>
      <c r="D119" s="168">
        <f>SUM(D100+D83+D79+D78+D73+D66+D60+D59+D55+D52+D41+D34+D27+D26+D21+D16+D112+D93+D89+D47+D36+D104+D107+D35)</f>
        <v>5467.040000000001</v>
      </c>
      <c r="E119" s="168">
        <f>SUM(E100+E83+E79+E78+E73+E66+E60+E59+E55+E52+E41+E34+E27+E26+E21+E16+E112+E93+E89+E47+E36+E104+E107+E35)</f>
        <v>23824.550000000003</v>
      </c>
      <c r="F119" s="168">
        <f>SUM(F100+F83+F79+F78+F73+F66+F60+F59+F55+F52+F41+F34+F27+F26+F21+F16+F112+F93+F89+F47+F36+F104+F107+F35)</f>
        <v>851.5899999999992</v>
      </c>
      <c r="H119" s="52">
        <v>192</v>
      </c>
      <c r="I119" s="75">
        <f>ROUND(C119/H119,2)</f>
        <v>152.56</v>
      </c>
      <c r="J119" s="76"/>
      <c r="K119" s="8">
        <f>SUM(K17:K118)</f>
        <v>164.67999999999998</v>
      </c>
      <c r="L119" s="8">
        <f>SUM(L17:L118)</f>
        <v>167.16</v>
      </c>
      <c r="M119" s="8">
        <f>SUM(M17:M118)</f>
        <v>165.85</v>
      </c>
      <c r="N119" s="8">
        <f>SUM(N17:N118)</f>
        <v>165.66</v>
      </c>
      <c r="O119" s="202">
        <f>SUM(O17:O118)</f>
        <v>198.19999999999996</v>
      </c>
    </row>
    <row r="120" spans="1:15" ht="15.75" hidden="1">
      <c r="A120" s="15"/>
      <c r="C120" s="32"/>
      <c r="D120" s="33"/>
      <c r="E120" s="33"/>
      <c r="F120" s="34"/>
      <c r="G120" s="187"/>
      <c r="H120" s="77"/>
      <c r="I120" s="80"/>
      <c r="J120" s="76"/>
      <c r="K120" s="79"/>
      <c r="L120" s="79"/>
      <c r="M120" s="79"/>
      <c r="N120" s="79"/>
      <c r="O120" s="79"/>
    </row>
    <row r="121" spans="1:15" ht="15.75" hidden="1">
      <c r="A121" s="9" t="s">
        <v>0</v>
      </c>
      <c r="B121" s="204">
        <f>B119</f>
        <v>28440</v>
      </c>
      <c r="C121" s="205">
        <f>C119</f>
        <v>29291.589999999997</v>
      </c>
      <c r="D121" s="205">
        <f>D119</f>
        <v>5467.040000000001</v>
      </c>
      <c r="E121" s="205">
        <f>E119</f>
        <v>23824.550000000003</v>
      </c>
      <c r="F121" s="205">
        <f>F119</f>
        <v>851.5899999999992</v>
      </c>
      <c r="G121" s="81"/>
      <c r="H121" s="81"/>
      <c r="I121" s="81"/>
      <c r="J121" s="76"/>
      <c r="K121" s="76"/>
      <c r="L121" s="76"/>
      <c r="M121" s="76"/>
      <c r="N121" s="76"/>
      <c r="O121" s="76"/>
    </row>
    <row r="122" spans="1:15" ht="15.75">
      <c r="A122" s="10"/>
      <c r="C122" s="35"/>
      <c r="D122" s="36"/>
      <c r="E122" s="36"/>
      <c r="F122" s="37"/>
      <c r="G122" s="185"/>
      <c r="H122" s="200"/>
      <c r="I122" s="200"/>
      <c r="J122" s="200"/>
      <c r="K122" s="200"/>
      <c r="L122" s="200"/>
      <c r="M122" s="203"/>
      <c r="N122" s="184"/>
      <c r="O122" s="184"/>
    </row>
    <row r="123" spans="1:18" ht="15.75">
      <c r="A123" s="159" t="s">
        <v>125</v>
      </c>
      <c r="B123" s="204">
        <f>B8-B121</f>
        <v>0</v>
      </c>
      <c r="C123" s="205">
        <f>C8-C121</f>
        <v>-1286.5899999999965</v>
      </c>
      <c r="D123" s="205">
        <f>D8-D121</f>
        <v>6046.959999999999</v>
      </c>
      <c r="E123" s="205">
        <f>E8-E121</f>
        <v>-7333.550000000003</v>
      </c>
      <c r="F123" s="158">
        <f>-F121-E12</f>
        <v>-1016.5899999999992</v>
      </c>
      <c r="G123" s="81"/>
      <c r="H123" s="201"/>
      <c r="I123" s="201"/>
      <c r="J123" s="201"/>
      <c r="K123" s="201"/>
      <c r="L123" s="201"/>
      <c r="M123" s="203"/>
      <c r="N123" s="184"/>
      <c r="O123" s="184"/>
      <c r="P123" s="183"/>
      <c r="Q123"/>
      <c r="R123"/>
    </row>
    <row r="124" spans="2:18" ht="15.75" customHeight="1">
      <c r="B124" s="146"/>
      <c r="C124" s="38"/>
      <c r="D124" s="39"/>
      <c r="E124" s="39"/>
      <c r="F124" s="182" t="s">
        <v>121</v>
      </c>
      <c r="G124" s="185"/>
      <c r="H124" s="77"/>
      <c r="I124" s="78"/>
      <c r="J124" s="83"/>
      <c r="K124" s="84"/>
      <c r="L124" s="84"/>
      <c r="M124" s="84"/>
      <c r="N124" s="84"/>
      <c r="O124" s="84"/>
      <c r="P124" s="183"/>
      <c r="Q124"/>
      <c r="R124"/>
    </row>
    <row r="125" spans="1:15" ht="32.25" customHeight="1">
      <c r="A125" s="3"/>
      <c r="C125" s="11"/>
      <c r="G125" s="81"/>
      <c r="H125" s="85"/>
      <c r="I125" s="86"/>
      <c r="J125" s="83"/>
      <c r="K125" s="84"/>
      <c r="L125" s="84"/>
      <c r="M125" s="84"/>
      <c r="N125" s="84"/>
      <c r="O125" s="84"/>
    </row>
    <row r="126" spans="1:15" ht="3.75" customHeight="1">
      <c r="A126" s="12"/>
      <c r="C126" s="12"/>
      <c r="H126" s="85"/>
      <c r="I126" s="86"/>
      <c r="J126" s="83"/>
      <c r="K126" s="84"/>
      <c r="L126" s="84"/>
      <c r="M126" s="84"/>
      <c r="N126" s="84"/>
      <c r="O126" s="84"/>
    </row>
    <row r="127" spans="1:15" ht="14.25">
      <c r="A127" s="186" t="s">
        <v>73</v>
      </c>
      <c r="B127" s="186"/>
      <c r="C127" s="12"/>
      <c r="H127" s="85"/>
      <c r="I127" s="86"/>
      <c r="J127" s="83"/>
      <c r="K127" s="84"/>
      <c r="L127" s="84"/>
      <c r="M127" s="84"/>
      <c r="N127" s="84"/>
      <c r="O127" s="84"/>
    </row>
    <row r="128" spans="1:15" ht="14.25">
      <c r="A128" s="188" t="s">
        <v>122</v>
      </c>
      <c r="B128" s="188"/>
      <c r="C128" s="12"/>
      <c r="H128" s="85"/>
      <c r="I128" s="86"/>
      <c r="J128" s="83"/>
      <c r="K128" s="84"/>
      <c r="L128" s="84"/>
      <c r="M128" s="84"/>
      <c r="N128" s="84"/>
      <c r="O128" s="84"/>
    </row>
    <row r="129" spans="3:15" ht="14.25">
      <c r="C129" s="12"/>
      <c r="H129" s="85"/>
      <c r="I129" s="86"/>
      <c r="J129" s="83"/>
      <c r="K129" s="84"/>
      <c r="L129" s="84"/>
      <c r="M129" s="84"/>
      <c r="N129" s="84"/>
      <c r="O129" s="84"/>
    </row>
    <row r="130" spans="3:15" ht="14.25">
      <c r="C130" s="12"/>
      <c r="H130" s="85"/>
      <c r="I130" s="86"/>
      <c r="J130" s="83"/>
      <c r="K130" s="84"/>
      <c r="L130" s="84"/>
      <c r="M130" s="84"/>
      <c r="N130" s="84"/>
      <c r="O130" s="84"/>
    </row>
    <row r="131" spans="1:15" ht="27.75" customHeight="1">
      <c r="A131" s="41"/>
      <c r="B131" s="147"/>
      <c r="C131" s="12"/>
      <c r="H131" s="77"/>
      <c r="I131" s="78"/>
      <c r="J131" s="76"/>
      <c r="K131" s="79"/>
      <c r="L131" s="79"/>
      <c r="M131" s="79"/>
      <c r="N131" s="79"/>
      <c r="O131" s="79"/>
    </row>
    <row r="132" spans="1:15" ht="21.75" customHeight="1">
      <c r="A132" s="42"/>
      <c r="B132" s="147"/>
      <c r="C132" s="12"/>
      <c r="H132" s="76"/>
      <c r="I132" s="78"/>
      <c r="J132" s="76"/>
      <c r="K132" s="76"/>
      <c r="L132" s="76"/>
      <c r="M132" s="76"/>
      <c r="N132" s="76"/>
      <c r="O132" s="76"/>
    </row>
    <row r="133" spans="1:15" ht="21.75" customHeight="1">
      <c r="A133" s="42"/>
      <c r="B133" s="147"/>
      <c r="C133" s="12"/>
      <c r="H133" s="77"/>
      <c r="I133" s="80"/>
      <c r="J133" s="76"/>
      <c r="K133" s="76"/>
      <c r="L133" s="76"/>
      <c r="M133" s="76"/>
      <c r="N133" s="76"/>
      <c r="O133" s="76"/>
    </row>
    <row r="134" spans="1:15" ht="21.75" customHeight="1">
      <c r="A134" s="42"/>
      <c r="B134" s="147"/>
      <c r="C134" s="12"/>
      <c r="H134" s="76"/>
      <c r="I134" s="78"/>
      <c r="J134" s="76"/>
      <c r="K134" s="76"/>
      <c r="L134" s="76"/>
      <c r="M134" s="76"/>
      <c r="N134" s="76"/>
      <c r="O134" s="76"/>
    </row>
    <row r="135" spans="1:15" ht="21.75" customHeight="1">
      <c r="A135" s="42"/>
      <c r="B135" s="147"/>
      <c r="C135" s="12"/>
      <c r="H135" s="77"/>
      <c r="I135" s="78"/>
      <c r="J135" s="76"/>
      <c r="K135" s="79"/>
      <c r="L135" s="79"/>
      <c r="M135" s="79"/>
      <c r="N135" s="79"/>
      <c r="O135" s="79"/>
    </row>
    <row r="136" spans="1:15" ht="21.75" customHeight="1">
      <c r="A136" s="42"/>
      <c r="B136" s="147"/>
      <c r="C136" s="12"/>
      <c r="H136" s="85"/>
      <c r="I136" s="86"/>
      <c r="J136" s="83"/>
      <c r="K136" s="84"/>
      <c r="L136" s="84"/>
      <c r="M136" s="84"/>
      <c r="N136" s="84"/>
      <c r="O136" s="84"/>
    </row>
    <row r="137" spans="1:15" ht="21.75" customHeight="1">
      <c r="A137" s="42"/>
      <c r="B137" s="147"/>
      <c r="C137" s="12"/>
      <c r="H137" s="85"/>
      <c r="I137" s="86"/>
      <c r="J137" s="83"/>
      <c r="K137" s="84"/>
      <c r="L137" s="84"/>
      <c r="M137" s="84"/>
      <c r="N137" s="84"/>
      <c r="O137" s="84"/>
    </row>
    <row r="138" spans="1:15" ht="21.75" customHeight="1">
      <c r="A138" s="2"/>
      <c r="C138" s="12"/>
      <c r="H138" s="85"/>
      <c r="I138" s="86"/>
      <c r="J138" s="83"/>
      <c r="K138" s="84"/>
      <c r="L138" s="84"/>
      <c r="M138" s="84"/>
      <c r="N138" s="84"/>
      <c r="O138" s="84"/>
    </row>
    <row r="139" spans="3:15" ht="14.25">
      <c r="C139" s="12"/>
      <c r="H139" s="85"/>
      <c r="I139" s="86"/>
      <c r="J139" s="83"/>
      <c r="K139" s="84"/>
      <c r="L139" s="84"/>
      <c r="M139" s="84"/>
      <c r="N139" s="84"/>
      <c r="O139" s="84"/>
    </row>
    <row r="140" spans="3:15" ht="14.25">
      <c r="C140" s="12"/>
      <c r="H140" s="85"/>
      <c r="I140" s="86"/>
      <c r="J140" s="83"/>
      <c r="K140" s="84"/>
      <c r="L140" s="84"/>
      <c r="M140" s="84"/>
      <c r="N140" s="84"/>
      <c r="O140" s="84"/>
    </row>
    <row r="141" spans="3:15" ht="31.5" customHeight="1">
      <c r="C141" s="11"/>
      <c r="H141" s="85"/>
      <c r="I141" s="86"/>
      <c r="J141" s="83"/>
      <c r="K141" s="84"/>
      <c r="L141" s="84"/>
      <c r="M141" s="84"/>
      <c r="N141" s="84"/>
      <c r="O141" s="84"/>
    </row>
    <row r="142" spans="3:15" ht="14.25">
      <c r="C142" s="11"/>
      <c r="H142" s="85"/>
      <c r="I142" s="86"/>
      <c r="J142" s="83"/>
      <c r="K142" s="84"/>
      <c r="L142" s="84"/>
      <c r="M142" s="84"/>
      <c r="N142" s="84"/>
      <c r="O142" s="84"/>
    </row>
    <row r="143" spans="3:15" ht="14.25">
      <c r="C143" s="12"/>
      <c r="H143" s="85"/>
      <c r="I143" s="86"/>
      <c r="J143" s="83"/>
      <c r="K143" s="84"/>
      <c r="L143" s="84"/>
      <c r="M143" s="84"/>
      <c r="N143" s="84"/>
      <c r="O143" s="84"/>
    </row>
    <row r="144" spans="3:15" ht="14.25">
      <c r="C144" s="12"/>
      <c r="H144" s="85"/>
      <c r="I144" s="86"/>
      <c r="J144" s="83"/>
      <c r="K144" s="84"/>
      <c r="L144" s="84"/>
      <c r="M144" s="84"/>
      <c r="N144" s="84"/>
      <c r="O144" s="84"/>
    </row>
    <row r="145" spans="3:15" ht="14.25">
      <c r="C145" s="12"/>
      <c r="H145" s="85"/>
      <c r="I145" s="86"/>
      <c r="J145" s="83"/>
      <c r="K145" s="84"/>
      <c r="L145" s="84"/>
      <c r="M145" s="84"/>
      <c r="N145" s="84"/>
      <c r="O145" s="84"/>
    </row>
    <row r="146" spans="3:15" ht="14.25">
      <c r="C146" s="12"/>
      <c r="H146" s="85"/>
      <c r="I146" s="86"/>
      <c r="J146" s="83"/>
      <c r="K146" s="84"/>
      <c r="L146" s="84"/>
      <c r="M146" s="84"/>
      <c r="N146" s="84"/>
      <c r="O146" s="84"/>
    </row>
    <row r="147" spans="3:15" ht="14.25">
      <c r="C147" s="12"/>
      <c r="H147" s="85"/>
      <c r="I147" s="86"/>
      <c r="J147" s="83"/>
      <c r="K147" s="84"/>
      <c r="L147" s="84"/>
      <c r="M147" s="84"/>
      <c r="N147" s="84"/>
      <c r="O147" s="84"/>
    </row>
    <row r="148" spans="3:15" ht="14.25">
      <c r="C148" s="12"/>
      <c r="H148" s="85"/>
      <c r="I148" s="86"/>
      <c r="J148" s="83"/>
      <c r="K148" s="84"/>
      <c r="L148" s="84"/>
      <c r="M148" s="84"/>
      <c r="N148" s="84"/>
      <c r="O148" s="84"/>
    </row>
    <row r="149" spans="3:15" ht="14.25">
      <c r="C149" s="12"/>
      <c r="H149" s="85"/>
      <c r="I149" s="86"/>
      <c r="J149" s="83"/>
      <c r="K149" s="84"/>
      <c r="L149" s="84"/>
      <c r="M149" s="84"/>
      <c r="N149" s="84"/>
      <c r="O149" s="84"/>
    </row>
    <row r="150" spans="3:15" ht="14.25">
      <c r="C150" s="12"/>
      <c r="H150" s="85"/>
      <c r="I150" s="86"/>
      <c r="J150" s="83"/>
      <c r="K150" s="84"/>
      <c r="L150" s="84"/>
      <c r="M150" s="84"/>
      <c r="N150" s="84"/>
      <c r="O150" s="84"/>
    </row>
    <row r="151" spans="3:15" ht="14.25">
      <c r="C151" s="12"/>
      <c r="H151" s="85"/>
      <c r="I151" s="86"/>
      <c r="J151" s="83"/>
      <c r="K151" s="84"/>
      <c r="L151" s="84"/>
      <c r="M151" s="84"/>
      <c r="N151" s="84"/>
      <c r="O151" s="84"/>
    </row>
    <row r="152" spans="3:15" ht="14.25">
      <c r="C152" s="12"/>
      <c r="H152" s="85"/>
      <c r="I152" s="86"/>
      <c r="J152" s="83"/>
      <c r="K152" s="84"/>
      <c r="L152" s="84"/>
      <c r="M152" s="84"/>
      <c r="N152" s="84"/>
      <c r="O152" s="84"/>
    </row>
    <row r="153" spans="3:15" ht="14.25">
      <c r="C153" s="12"/>
      <c r="H153" s="85"/>
      <c r="I153" s="86"/>
      <c r="J153" s="83"/>
      <c r="K153" s="84"/>
      <c r="L153" s="84"/>
      <c r="M153" s="84"/>
      <c r="N153" s="84"/>
      <c r="O153" s="84"/>
    </row>
    <row r="154" spans="3:15" ht="14.25">
      <c r="C154" s="12"/>
      <c r="H154" s="85"/>
      <c r="I154" s="86"/>
      <c r="J154" s="83"/>
      <c r="K154" s="84"/>
      <c r="L154" s="84"/>
      <c r="M154" s="84"/>
      <c r="N154" s="84"/>
      <c r="O154" s="84"/>
    </row>
    <row r="155" spans="3:15" ht="14.25">
      <c r="C155" s="12"/>
      <c r="H155" s="85"/>
      <c r="I155" s="86"/>
      <c r="J155" s="83"/>
      <c r="K155" s="84"/>
      <c r="L155" s="84"/>
      <c r="M155" s="84"/>
      <c r="N155" s="84"/>
      <c r="O155" s="84"/>
    </row>
    <row r="156" spans="3:15" ht="14.25">
      <c r="C156" s="12"/>
      <c r="H156" s="85"/>
      <c r="I156" s="86"/>
      <c r="J156" s="83"/>
      <c r="K156" s="84"/>
      <c r="L156" s="84"/>
      <c r="M156" s="84"/>
      <c r="N156" s="84"/>
      <c r="O156" s="84"/>
    </row>
    <row r="157" spans="3:15" ht="14.25">
      <c r="C157" s="12"/>
      <c r="H157" s="85"/>
      <c r="I157" s="86"/>
      <c r="J157" s="83"/>
      <c r="K157" s="84"/>
      <c r="L157" s="84"/>
      <c r="M157" s="84"/>
      <c r="N157" s="84"/>
      <c r="O157" s="84"/>
    </row>
    <row r="158" spans="3:15" ht="14.25">
      <c r="C158" s="12"/>
      <c r="H158" s="85"/>
      <c r="I158" s="86"/>
      <c r="J158" s="83"/>
      <c r="K158" s="84"/>
      <c r="L158" s="84"/>
      <c r="M158" s="84"/>
      <c r="N158" s="84"/>
      <c r="O158" s="84"/>
    </row>
    <row r="159" spans="3:15" ht="12.75">
      <c r="C159" s="12"/>
      <c r="H159" s="87"/>
      <c r="I159" s="88"/>
      <c r="J159" s="82"/>
      <c r="K159" s="89"/>
      <c r="L159" s="89"/>
      <c r="M159" s="89"/>
      <c r="N159" s="89"/>
      <c r="O159" s="89"/>
    </row>
    <row r="160" spans="3:15" ht="12.75">
      <c r="C160" s="12"/>
      <c r="H160" s="82"/>
      <c r="I160" s="82"/>
      <c r="J160" s="82"/>
      <c r="K160" s="82"/>
      <c r="L160" s="82"/>
      <c r="M160" s="82"/>
      <c r="N160" s="82"/>
      <c r="O160" s="82"/>
    </row>
    <row r="161" spans="3:15" ht="12.75">
      <c r="C161" s="12"/>
      <c r="H161" s="82"/>
      <c r="I161" s="82"/>
      <c r="J161" s="82"/>
      <c r="K161" s="82"/>
      <c r="L161" s="82"/>
      <c r="M161" s="82"/>
      <c r="N161" s="82"/>
      <c r="O161" s="82"/>
    </row>
    <row r="162" spans="3:15" ht="12.75">
      <c r="C162" s="12"/>
      <c r="H162" s="82"/>
      <c r="I162" s="82"/>
      <c r="J162" s="82"/>
      <c r="K162" s="82"/>
      <c r="L162" s="82"/>
      <c r="M162" s="82"/>
      <c r="N162" s="82"/>
      <c r="O162" s="82"/>
    </row>
    <row r="163" ht="12.75">
      <c r="C163" s="12"/>
    </row>
    <row r="164" ht="12.75">
      <c r="C164" s="12"/>
    </row>
    <row r="165" spans="3:15" ht="12.75">
      <c r="C165" s="12"/>
      <c r="H165" s="82"/>
      <c r="I165" s="82"/>
      <c r="J165" s="82"/>
      <c r="K165" s="82"/>
      <c r="L165" s="82"/>
      <c r="M165" s="82"/>
      <c r="N165" s="82"/>
      <c r="O165" s="82"/>
    </row>
    <row r="166" spans="3:15" ht="12.75">
      <c r="C166" s="12"/>
      <c r="H166" s="82"/>
      <c r="I166" s="82"/>
      <c r="J166" s="82"/>
      <c r="K166" s="82"/>
      <c r="L166" s="82"/>
      <c r="M166" s="82"/>
      <c r="N166" s="82"/>
      <c r="O166" s="82"/>
    </row>
    <row r="167" spans="8:15" ht="12.75">
      <c r="H167" s="82"/>
      <c r="I167" s="82"/>
      <c r="J167" s="82"/>
      <c r="K167" s="82"/>
      <c r="L167" s="82"/>
      <c r="M167" s="82"/>
      <c r="N167" s="82"/>
      <c r="O167" s="82"/>
    </row>
    <row r="168" spans="8:15" ht="12.75">
      <c r="H168" s="82"/>
      <c r="I168" s="82"/>
      <c r="J168" s="82"/>
      <c r="K168" s="82"/>
      <c r="L168" s="82"/>
      <c r="M168" s="82"/>
      <c r="N168" s="82"/>
      <c r="O168" s="82"/>
    </row>
    <row r="169" spans="8:15" ht="12.75">
      <c r="H169" s="82"/>
      <c r="I169" s="82"/>
      <c r="J169" s="82"/>
      <c r="K169" s="82"/>
      <c r="L169" s="82"/>
      <c r="M169" s="82"/>
      <c r="N169" s="82"/>
      <c r="O169" s="82"/>
    </row>
    <row r="170" spans="8:15" ht="12.75">
      <c r="H170" s="82"/>
      <c r="I170" s="82"/>
      <c r="J170" s="82"/>
      <c r="K170" s="82"/>
      <c r="L170" s="82"/>
      <c r="M170" s="82"/>
      <c r="N170" s="82"/>
      <c r="O170" s="82"/>
    </row>
    <row r="171" spans="8:15" ht="12.75">
      <c r="H171" s="82"/>
      <c r="I171" s="82"/>
      <c r="J171" s="82"/>
      <c r="K171" s="82"/>
      <c r="L171" s="82"/>
      <c r="M171" s="82"/>
      <c r="N171" s="82"/>
      <c r="O171" s="82"/>
    </row>
    <row r="172" spans="8:15" ht="12.75">
      <c r="H172" s="82"/>
      <c r="I172" s="82"/>
      <c r="J172" s="82"/>
      <c r="K172" s="82"/>
      <c r="L172" s="82"/>
      <c r="M172" s="82"/>
      <c r="N172" s="82"/>
      <c r="O172" s="82"/>
    </row>
    <row r="173" spans="8:15" ht="12.75">
      <c r="H173" s="82"/>
      <c r="I173" s="82"/>
      <c r="J173" s="82"/>
      <c r="K173" s="82"/>
      <c r="L173" s="82"/>
      <c r="M173" s="82"/>
      <c r="N173" s="82"/>
      <c r="O173" s="82"/>
    </row>
  </sheetData>
  <sheetProtection/>
  <mergeCells count="5">
    <mergeCell ref="A1:B1"/>
    <mergeCell ref="A2:B2"/>
    <mergeCell ref="A3:B3"/>
    <mergeCell ref="A4:B4"/>
    <mergeCell ref="H10:O10"/>
  </mergeCells>
  <printOptions/>
  <pageMargins left="0.7874015748031497" right="0.1968503937007874" top="0.5905511811023623" bottom="0.3937007874015748" header="0" footer="0"/>
  <pageSetup fitToHeight="0" fitToWidth="1" horizontalDpi="600" verticalDpi="600" orientation="portrait" paperSize="9" scale="76" r:id="rId1"/>
  <colBreaks count="1" manualBreakCount="1">
    <brk id="15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EGT Tisovec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EKONB</dc:creator>
  <cp:keywords/>
  <dc:description/>
  <cp:lastModifiedBy>q</cp:lastModifiedBy>
  <cp:lastPrinted>2021-09-29T06:59:02Z</cp:lastPrinted>
  <dcterms:created xsi:type="dcterms:W3CDTF">2007-08-31T14:14:52Z</dcterms:created>
  <dcterms:modified xsi:type="dcterms:W3CDTF">2022-02-11T13:36:39Z</dcterms:modified>
  <cp:category/>
  <cp:version/>
  <cp:contentType/>
  <cp:contentStatus/>
</cp:coreProperties>
</file>